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8490" windowHeight="4770" activeTab="0"/>
  </bookViews>
  <sheets>
    <sheet name="1phase1" sheetId="1" r:id="rId1"/>
  </sheets>
  <definedNames>
    <definedName name="_c">'1phase1'!$G$52</definedName>
    <definedName name="a">'1phase1'!$G$50</definedName>
    <definedName name="aa">'1phase1'!$C$80</definedName>
    <definedName name="b">'1phase1'!$G$51</definedName>
    <definedName name="bb">'1phase1'!$C$80</definedName>
    <definedName name="cc">'1phase1'!$C$81</definedName>
    <definedName name="d">'1phase1'!$G$53</definedName>
    <definedName name="mu">'1phase1'!$B$31</definedName>
    <definedName name="rho">'1phase1'!$B$32</definedName>
    <definedName name="rough">'1phase1'!$E$1</definedName>
    <definedName name="v_core">'1phase1'!$B$30</definedName>
    <definedName name="v_pipe">'1phase1'!$B$29</definedName>
  </definedNames>
  <calcPr fullCalcOnLoad="1"/>
</workbook>
</file>

<file path=xl/sharedStrings.xml><?xml version="1.0" encoding="utf-8"?>
<sst xmlns="http://schemas.openxmlformats.org/spreadsheetml/2006/main" count="56" uniqueCount="50">
  <si>
    <t>Friction factors for smooth pipes</t>
  </si>
  <si>
    <t>e/D (roughness)</t>
  </si>
  <si>
    <t>e/D</t>
  </si>
  <si>
    <t>Relative roughness</t>
  </si>
  <si>
    <t>Re</t>
  </si>
  <si>
    <t>McAdams</t>
  </si>
  <si>
    <t>Blassius</t>
  </si>
  <si>
    <t>Laminar</t>
  </si>
  <si>
    <t>HTFS</t>
  </si>
  <si>
    <t>Colebrook</t>
  </si>
  <si>
    <t>Colebrook+HTFS</t>
  </si>
  <si>
    <t>Rajan est</t>
  </si>
  <si>
    <t>Solution Cell</t>
  </si>
  <si>
    <t>v_pipe</t>
  </si>
  <si>
    <t>Equal</t>
  </si>
  <si>
    <t>v_core</t>
  </si>
  <si>
    <t>m/s</t>
  </si>
  <si>
    <t>pipe velocity</t>
  </si>
  <si>
    <t>Variable Cells</t>
  </si>
  <si>
    <t>mu</t>
  </si>
  <si>
    <t>kg/m-s</t>
  </si>
  <si>
    <t>Dynamic Viscosity</t>
  </si>
  <si>
    <t>rho</t>
  </si>
  <si>
    <t>kg/m^3</t>
  </si>
  <si>
    <t>Water density</t>
  </si>
  <si>
    <t>Constraints</t>
  </si>
  <si>
    <t>Re  pipe</t>
  </si>
  <si>
    <t>=</t>
  </si>
  <si>
    <t>Re  core</t>
  </si>
  <si>
    <t>&gt;=</t>
  </si>
  <si>
    <t>a</t>
  </si>
  <si>
    <t>b</t>
  </si>
  <si>
    <t>c</t>
  </si>
  <si>
    <t>Rectangular correction factors</t>
  </si>
  <si>
    <t>d</t>
  </si>
  <si>
    <t>thickness/width</t>
  </si>
  <si>
    <t>laminar</t>
  </si>
  <si>
    <t>turbulent</t>
  </si>
  <si>
    <t>a+bx+cx^2</t>
  </si>
  <si>
    <t>error^2</t>
  </si>
  <si>
    <t>lam-a-bx</t>
  </si>
  <si>
    <t>tot err</t>
  </si>
  <si>
    <t>by Wm. J. Garland 1999-02-23</t>
  </si>
  <si>
    <t>or click on the link here --&gt;</t>
  </si>
  <si>
    <t>See the associated report at www.nuceng.ca/papers/reports.htm#19</t>
  </si>
  <si>
    <t>f from eq 6 of report</t>
  </si>
  <si>
    <t>f from eq 2 of report</t>
  </si>
  <si>
    <t>for 0 roughness</t>
  </si>
  <si>
    <t>%error compared to Colebrook</t>
  </si>
  <si>
    <t>f from Colebrook, eq 2 from report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</si>
</sst>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quot;$&quot;#,##0\)"/>
    <numFmt numFmtId="165" formatCode="m/d"/>
  </numFmts>
  <fonts count="34">
    <font>
      <sz val="10"/>
      <name val="Arial"/>
      <family val="0"/>
    </font>
    <font>
      <sz val="11"/>
      <color indexed="8"/>
      <name val="Calibri"/>
      <family val="2"/>
    </font>
    <font>
      <b/>
      <sz val="18"/>
      <name val="Arial"/>
      <family val="0"/>
    </font>
    <font>
      <b/>
      <sz val="12"/>
      <name val="Arial"/>
      <family val="0"/>
    </font>
    <font>
      <b/>
      <sz val="10"/>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6.5"/>
      <color indexed="8"/>
      <name val="Arial"/>
      <family val="0"/>
    </font>
    <font>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63"/>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25" fillId="0" borderId="0" applyNumberFormat="0" applyFill="0" applyBorder="0" applyAlignment="0" applyProtection="0"/>
    <xf numFmtId="2" fontId="0" fillId="0" borderId="0" applyFont="0" applyFill="0" applyBorder="0" applyAlignment="0" applyProtection="0"/>
    <xf numFmtId="0" fontId="26" fillId="29" borderId="0" applyNumberFormat="0" applyBorder="0" applyAlignment="0" applyProtection="0"/>
    <xf numFmtId="0" fontId="2" fillId="0" borderId="0" applyNumberFormat="0" applyFont="0" applyFill="0" applyAlignment="0" applyProtection="0"/>
    <xf numFmtId="0" fontId="3" fillId="0" borderId="0" applyNumberFormat="0" applyFon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4" applyNumberFormat="0" applyFill="0" applyAlignment="0" applyProtection="0"/>
    <xf numFmtId="0" fontId="30" fillId="31" borderId="0" applyNumberFormat="0" applyBorder="0" applyAlignment="0" applyProtection="0"/>
    <xf numFmtId="0" fontId="0" fillId="32" borderId="5" applyNumberFormat="0" applyFont="0" applyAlignment="0" applyProtection="0"/>
    <xf numFmtId="0" fontId="31" fillId="27" borderId="6"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0" borderId="7" applyNumberFormat="0" applyFont="0" applyBorder="0" applyAlignment="0" applyProtection="0"/>
    <xf numFmtId="0" fontId="33" fillId="0" borderId="0" applyNumberFormat="0" applyFill="0" applyBorder="0" applyAlignment="0" applyProtection="0"/>
  </cellStyleXfs>
  <cellXfs count="2">
    <xf numFmtId="0" fontId="0" fillId="0" borderId="0" xfId="0" applyAlignment="1">
      <alignment/>
    </xf>
    <xf numFmtId="0" fontId="4"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2" xfId="53"/>
    <cellStyle name="Heading 3" xfId="54"/>
    <cellStyle name="Heading 4"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5"/>
          <c:y val="0.02925"/>
          <c:w val="0.93575"/>
          <c:h val="0.9355"/>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1phase1!$A$55:$A$65</c:f>
              <c:numCache/>
            </c:numRef>
          </c:xVal>
          <c:yVal>
            <c:numRef>
              <c:f>1phase1!$C$55:$C$65</c:f>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0000"/>
                </a:solidFill>
              </a:ln>
            </c:spPr>
          </c:marker>
          <c:xVal>
            <c:numRef>
              <c:f>1phase1!$A$55:$A$65</c:f>
              <c:numCache/>
            </c:numRef>
          </c:xVal>
          <c:yVal>
            <c:numRef>
              <c:f>1phase1!$F$55:$F$65</c:f>
              <c:numCache/>
            </c:numRef>
          </c:yVal>
          <c:smooth val="0"/>
        </c:ser>
        <c:axId val="37667425"/>
        <c:axId val="3462506"/>
      </c:scatterChart>
      <c:valAx>
        <c:axId val="37667425"/>
        <c:scaling>
          <c:orientation val="minMax"/>
        </c:scaling>
        <c:axPos val="b"/>
        <c:minorGridlines>
          <c:spPr>
            <a:ln w="3175">
              <a:solidFill>
                <a:srgbClr val="000000"/>
              </a:solidFill>
            </a:ln>
          </c:spPr>
        </c:minorGridlines>
        <c:delete val="0"/>
        <c:numFmt formatCode="General" sourceLinked="1"/>
        <c:majorTickMark val="cross"/>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462506"/>
        <c:crosses val="autoZero"/>
        <c:crossBetween val="midCat"/>
        <c:dispUnits/>
      </c:valAx>
      <c:valAx>
        <c:axId val="3462506"/>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7667425"/>
        <c:crosses val="autoZero"/>
        <c:crossBetween val="midCat"/>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25425"/>
          <c:w val="0.88175"/>
          <c:h val="0.67425"/>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1phase1!$A$55:$A$65</c:f>
              <c:numCache/>
            </c:numRef>
          </c:xVal>
          <c:yVal>
            <c:numRef>
              <c:f>1phase1!$E$68:$E$78</c:f>
              <c:numCache/>
            </c:numRef>
          </c:yVal>
          <c:smooth val="0"/>
        </c:ser>
        <c:axId val="31162555"/>
        <c:axId val="12027540"/>
      </c:scatterChart>
      <c:valAx>
        <c:axId val="31162555"/>
        <c:scaling>
          <c:orientation val="minMax"/>
        </c:scaling>
        <c:axPos val="b"/>
        <c:minorGridlines>
          <c:spPr>
            <a:ln w="3175">
              <a:solidFill>
                <a:srgbClr val="000000"/>
              </a:solidFill>
            </a:ln>
          </c:spPr>
        </c:minorGridlines>
        <c:delete val="0"/>
        <c:numFmt formatCode="General" sourceLinked="1"/>
        <c:majorTickMark val="cross"/>
        <c:minorTickMark val="none"/>
        <c:tickLblPos val="nextTo"/>
        <c:spPr>
          <a:ln w="3175">
            <a:solidFill>
              <a:srgbClr val="000000"/>
            </a:solidFill>
          </a:ln>
        </c:spPr>
        <c:txPr>
          <a:bodyPr vert="horz" rot="0"/>
          <a:lstStyle/>
          <a:p>
            <a:pPr>
              <a:defRPr lang="en-US" cap="none" sz="1800" b="0" i="0" u="none" baseline="0">
                <a:solidFill>
                  <a:srgbClr val="000000"/>
                </a:solidFill>
                <a:latin typeface="Arial"/>
                <a:ea typeface="Arial"/>
                <a:cs typeface="Arial"/>
              </a:defRPr>
            </a:pPr>
          </a:p>
        </c:txPr>
        <c:crossAx val="12027540"/>
        <c:crosses val="autoZero"/>
        <c:crossBetween val="midCat"/>
        <c:dispUnits/>
      </c:valAx>
      <c:valAx>
        <c:axId val="12027540"/>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800" b="0" i="0" u="none" baseline="0">
                <a:solidFill>
                  <a:srgbClr val="000000"/>
                </a:solidFill>
                <a:latin typeface="Arial"/>
                <a:ea typeface="Arial"/>
                <a:cs typeface="Arial"/>
              </a:defRPr>
            </a:pPr>
          </a:p>
        </c:txPr>
        <c:crossAx val="31162555"/>
        <c:crosses val="autoZero"/>
        <c:crossBetween val="midCat"/>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545"/>
          <c:w val="0.9065"/>
          <c:h val="0.8745"/>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1phase1!$A$55:$A$65</c:f>
              <c:numCache/>
            </c:numRef>
          </c:xVal>
          <c:yVal>
            <c:numRef>
              <c:f>1phase1!$F$68:$F$78</c:f>
              <c:numCache/>
            </c:numRef>
          </c:yVal>
          <c:smooth val="0"/>
        </c:ser>
        <c:axId val="41138997"/>
        <c:axId val="34706654"/>
      </c:scatterChart>
      <c:valAx>
        <c:axId val="41138997"/>
        <c:scaling>
          <c:orientation val="minMax"/>
        </c:scaling>
        <c:axPos val="b"/>
        <c:minorGridlines>
          <c:spPr>
            <a:ln w="3175">
              <a:solidFill>
                <a:srgbClr val="000000"/>
              </a:solidFill>
            </a:ln>
          </c:spPr>
        </c:minorGridlines>
        <c:delete val="0"/>
        <c:numFmt formatCode="General" sourceLinked="1"/>
        <c:majorTickMark val="cross"/>
        <c:minorTickMark val="none"/>
        <c:tickLblPos val="nextTo"/>
        <c:spPr>
          <a:ln w="3175">
            <a:solidFill>
              <a:srgbClr val="000000"/>
            </a:solidFill>
          </a:ln>
        </c:spPr>
        <c:txPr>
          <a:bodyPr vert="horz" rot="0"/>
          <a:lstStyle/>
          <a:p>
            <a:pPr>
              <a:defRPr lang="en-US" cap="none" sz="1800" b="0" i="0" u="none" baseline="0">
                <a:solidFill>
                  <a:srgbClr val="000000"/>
                </a:solidFill>
                <a:latin typeface="Arial"/>
                <a:ea typeface="Arial"/>
                <a:cs typeface="Arial"/>
              </a:defRPr>
            </a:pPr>
          </a:p>
        </c:txPr>
        <c:crossAx val="34706654"/>
        <c:crosses val="autoZero"/>
        <c:crossBetween val="midCat"/>
        <c:dispUnits/>
      </c:valAx>
      <c:valAx>
        <c:axId val="34706654"/>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800" b="0" i="0" u="none" baseline="0">
                <a:solidFill>
                  <a:srgbClr val="000000"/>
                </a:solidFill>
                <a:latin typeface="Arial"/>
                <a:ea typeface="Arial"/>
                <a:cs typeface="Arial"/>
              </a:defRPr>
            </a:pPr>
          </a:p>
        </c:txPr>
        <c:crossAx val="41138997"/>
        <c:crosses val="autoZero"/>
        <c:crossBetween val="midCat"/>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25"/>
          <c:y val="0.032"/>
          <c:w val="0.90625"/>
          <c:h val="0.936"/>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1phase1!$A$55:$A$65</c:f>
              <c:numCache/>
            </c:numRef>
          </c:xVal>
          <c:yVal>
            <c:numRef>
              <c:f>1phase1!$G$68:$G$78</c:f>
              <c:numCache/>
            </c:numRef>
          </c:yVal>
          <c:smooth val="0"/>
        </c:ser>
        <c:axId val="43924431"/>
        <c:axId val="59775560"/>
      </c:scatterChart>
      <c:valAx>
        <c:axId val="43924431"/>
        <c:scaling>
          <c:orientation val="minMax"/>
        </c:scaling>
        <c:axPos val="b"/>
        <c:minorGridlines>
          <c:spPr>
            <a:ln w="3175">
              <a:solidFill>
                <a:srgbClr val="000000"/>
              </a:solidFill>
            </a:ln>
          </c:spPr>
        </c:minorGridlines>
        <c:delete val="0"/>
        <c:numFmt formatCode="General" sourceLinked="1"/>
        <c:majorTickMark val="cross"/>
        <c:minorTickMark val="none"/>
        <c:tickLblPos val="nextTo"/>
        <c:spPr>
          <a:ln w="3175">
            <a:solidFill>
              <a:srgbClr val="000000"/>
            </a:solidFill>
          </a:ln>
        </c:spPr>
        <c:txPr>
          <a:bodyPr vert="horz" rot="0"/>
          <a:lstStyle/>
          <a:p>
            <a:pPr>
              <a:defRPr lang="en-US" cap="none" sz="1800" b="0" i="0" u="none" baseline="0">
                <a:solidFill>
                  <a:srgbClr val="000000"/>
                </a:solidFill>
                <a:latin typeface="Arial"/>
                <a:ea typeface="Arial"/>
                <a:cs typeface="Arial"/>
              </a:defRPr>
            </a:pPr>
          </a:p>
        </c:txPr>
        <c:crossAx val="59775560"/>
        <c:crosses val="autoZero"/>
        <c:crossBetween val="midCat"/>
        <c:dispUnits/>
      </c:valAx>
      <c:valAx>
        <c:axId val="59775560"/>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800" b="0" i="0" u="none" baseline="0">
                <a:solidFill>
                  <a:srgbClr val="000000"/>
                </a:solidFill>
                <a:latin typeface="Arial"/>
                <a:ea typeface="Arial"/>
                <a:cs typeface="Arial"/>
              </a:defRPr>
            </a:pPr>
          </a:p>
        </c:txPr>
        <c:crossAx val="43924431"/>
        <c:crosses val="autoZero"/>
        <c:crossBetween val="midCat"/>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53</xdr:row>
      <xdr:rowOff>66675</xdr:rowOff>
    </xdr:from>
    <xdr:to>
      <xdr:col>13</xdr:col>
      <xdr:colOff>28575</xdr:colOff>
      <xdr:row>71</xdr:row>
      <xdr:rowOff>85725</xdr:rowOff>
    </xdr:to>
    <xdr:graphicFrame>
      <xdr:nvGraphicFramePr>
        <xdr:cNvPr id="1" name="Chart 1"/>
        <xdr:cNvGraphicFramePr/>
      </xdr:nvGraphicFramePr>
      <xdr:xfrm>
        <a:off x="5172075" y="8648700"/>
        <a:ext cx="2981325" cy="2933700"/>
      </xdr:xfrm>
      <a:graphic>
        <a:graphicData uri="http://schemas.openxmlformats.org/drawingml/2006/chart">
          <c:chart xmlns:c="http://schemas.openxmlformats.org/drawingml/2006/chart" r:id="rId1"/>
        </a:graphicData>
      </a:graphic>
    </xdr:graphicFrame>
    <xdr:clientData/>
  </xdr:twoCellAnchor>
  <xdr:twoCellAnchor>
    <xdr:from>
      <xdr:col>9</xdr:col>
      <xdr:colOff>28575</xdr:colOff>
      <xdr:row>66</xdr:row>
      <xdr:rowOff>142875</xdr:rowOff>
    </xdr:from>
    <xdr:to>
      <xdr:col>11</xdr:col>
      <xdr:colOff>466725</xdr:colOff>
      <xdr:row>73</xdr:row>
      <xdr:rowOff>152400</xdr:rowOff>
    </xdr:to>
    <xdr:graphicFrame>
      <xdr:nvGraphicFramePr>
        <xdr:cNvPr id="2" name="Chart 2"/>
        <xdr:cNvGraphicFramePr/>
      </xdr:nvGraphicFramePr>
      <xdr:xfrm>
        <a:off x="5581650" y="10829925"/>
        <a:ext cx="1733550" cy="1143000"/>
      </xdr:xfrm>
      <a:graphic>
        <a:graphicData uri="http://schemas.openxmlformats.org/drawingml/2006/chart">
          <c:chart xmlns:c="http://schemas.openxmlformats.org/drawingml/2006/chart" r:id="rId2"/>
        </a:graphicData>
      </a:graphic>
    </xdr:graphicFrame>
    <xdr:clientData/>
  </xdr:twoCellAnchor>
  <xdr:twoCellAnchor>
    <xdr:from>
      <xdr:col>8</xdr:col>
      <xdr:colOff>409575</xdr:colOff>
      <xdr:row>74</xdr:row>
      <xdr:rowOff>85725</xdr:rowOff>
    </xdr:from>
    <xdr:to>
      <xdr:col>11</xdr:col>
      <xdr:colOff>666750</xdr:colOff>
      <xdr:row>82</xdr:row>
      <xdr:rowOff>85725</xdr:rowOff>
    </xdr:to>
    <xdr:graphicFrame>
      <xdr:nvGraphicFramePr>
        <xdr:cNvPr id="3" name="Chart 3"/>
        <xdr:cNvGraphicFramePr/>
      </xdr:nvGraphicFramePr>
      <xdr:xfrm>
        <a:off x="5353050" y="12068175"/>
        <a:ext cx="2162175" cy="1295400"/>
      </xdr:xfrm>
      <a:graphic>
        <a:graphicData uri="http://schemas.openxmlformats.org/drawingml/2006/chart">
          <c:chart xmlns:c="http://schemas.openxmlformats.org/drawingml/2006/chart" r:id="rId3"/>
        </a:graphicData>
      </a:graphic>
    </xdr:graphicFrame>
    <xdr:clientData/>
  </xdr:twoCellAnchor>
  <xdr:twoCellAnchor>
    <xdr:from>
      <xdr:col>11</xdr:col>
      <xdr:colOff>628650</xdr:colOff>
      <xdr:row>67</xdr:row>
      <xdr:rowOff>95250</xdr:rowOff>
    </xdr:from>
    <xdr:to>
      <xdr:col>15</xdr:col>
      <xdr:colOff>257175</xdr:colOff>
      <xdr:row>75</xdr:row>
      <xdr:rowOff>85725</xdr:rowOff>
    </xdr:to>
    <xdr:graphicFrame>
      <xdr:nvGraphicFramePr>
        <xdr:cNvPr id="4" name="Chart 4"/>
        <xdr:cNvGraphicFramePr/>
      </xdr:nvGraphicFramePr>
      <xdr:xfrm>
        <a:off x="7477125" y="10944225"/>
        <a:ext cx="2124075" cy="12858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0"/>
  <sheetViews>
    <sheetView tabSelected="1" zoomScalePageLayoutView="0" workbookViewId="0" topLeftCell="F1">
      <selection activeCell="U3" sqref="U3"/>
    </sheetView>
  </sheetViews>
  <sheetFormatPr defaultColWidth="9.140625" defaultRowHeight="12.75"/>
  <cols>
    <col min="7" max="7" width="10.140625" style="0" customWidth="1"/>
    <col min="10" max="10" width="10.28125" style="0" customWidth="1"/>
    <col min="12" max="12" width="10.00390625" style="0" customWidth="1"/>
  </cols>
  <sheetData>
    <row r="1" spans="1:13" ht="12.75">
      <c r="A1" s="1" t="s">
        <v>0</v>
      </c>
      <c r="E1">
        <v>0</v>
      </c>
      <c r="F1" t="s">
        <v>1</v>
      </c>
      <c r="I1" s="1">
        <v>0.0001</v>
      </c>
      <c r="J1" s="1" t="s">
        <v>2</v>
      </c>
      <c r="M1" s="1" t="s">
        <v>42</v>
      </c>
    </row>
    <row r="2" ht="12.75">
      <c r="M2" s="1" t="s">
        <v>44</v>
      </c>
    </row>
    <row r="3" spans="1:13" ht="12.75">
      <c r="A3" s="1" t="s">
        <v>4</v>
      </c>
      <c r="B3" s="1" t="s">
        <v>5</v>
      </c>
      <c r="C3" s="1" t="s">
        <v>6</v>
      </c>
      <c r="D3" s="1" t="s">
        <v>7</v>
      </c>
      <c r="E3" s="1" t="s">
        <v>8</v>
      </c>
      <c r="F3" s="1" t="s">
        <v>9</v>
      </c>
      <c r="M3" s="1" t="s">
        <v>43</v>
      </c>
    </row>
    <row r="4" spans="1:6" ht="12.75">
      <c r="A4" s="1">
        <v>600</v>
      </c>
      <c r="D4">
        <f aca="true" t="shared" si="0" ref="D4:D9">64/A4</f>
        <v>0.10666666666666667</v>
      </c>
      <c r="F4" s="1" t="s">
        <v>46</v>
      </c>
    </row>
    <row r="5" spans="1:13" ht="12.75">
      <c r="A5" s="1">
        <v>800</v>
      </c>
      <c r="D5">
        <f t="shared" si="0"/>
        <v>0.08</v>
      </c>
      <c r="F5" s="1" t="s">
        <v>47</v>
      </c>
      <c r="M5" s="1" t="s">
        <v>45</v>
      </c>
    </row>
    <row r="6" spans="1:13" ht="12.75">
      <c r="A6" s="1">
        <v>900</v>
      </c>
      <c r="D6">
        <f t="shared" si="0"/>
        <v>0.07111111111111111</v>
      </c>
      <c r="M6" s="1" t="s">
        <v>3</v>
      </c>
    </row>
    <row r="7" spans="1:22" ht="12.75">
      <c r="A7" s="1">
        <v>1000</v>
      </c>
      <c r="D7">
        <f t="shared" si="0"/>
        <v>0.064</v>
      </c>
      <c r="M7" s="1">
        <v>0</v>
      </c>
      <c r="N7" s="1">
        <v>1E-05</v>
      </c>
      <c r="O7" s="1">
        <v>0.0001</v>
      </c>
      <c r="P7" s="1">
        <v>0.001</v>
      </c>
      <c r="Q7" s="1">
        <v>0.004</v>
      </c>
      <c r="R7" s="1">
        <v>0.02</v>
      </c>
      <c r="S7" s="1">
        <v>0.04</v>
      </c>
      <c r="T7" s="1">
        <v>0.05</v>
      </c>
      <c r="V7" s="1" t="s">
        <v>48</v>
      </c>
    </row>
    <row r="8" spans="1:29" ht="12.75">
      <c r="A8" s="1">
        <v>1500</v>
      </c>
      <c r="D8">
        <f t="shared" si="0"/>
        <v>0.042666666666666665</v>
      </c>
      <c r="K8" t="s">
        <v>11</v>
      </c>
      <c r="M8" s="1" t="s">
        <v>10</v>
      </c>
      <c r="V8">
        <v>0</v>
      </c>
      <c r="W8">
        <v>1E-05</v>
      </c>
      <c r="X8">
        <v>0.0001</v>
      </c>
      <c r="Y8">
        <v>0.001</v>
      </c>
      <c r="Z8">
        <v>0.004</v>
      </c>
      <c r="AA8">
        <v>0.02</v>
      </c>
      <c r="AB8">
        <v>0.04</v>
      </c>
      <c r="AC8">
        <v>0.05</v>
      </c>
    </row>
    <row r="9" spans="1:29" ht="12.75">
      <c r="A9" s="1">
        <v>2000</v>
      </c>
      <c r="C9">
        <f aca="true" t="shared" si="1" ref="C9:C21">0.316*A9^(-0.25)</f>
        <v>0.04725302148659057</v>
      </c>
      <c r="D9">
        <f t="shared" si="0"/>
        <v>0.032</v>
      </c>
      <c r="E9">
        <f aca="true" t="shared" si="2" ref="E9:E26">0.0056+0.5/A9^(0.32)</f>
        <v>0.04951778271820554</v>
      </c>
      <c r="F9">
        <v>0.04945108143571185</v>
      </c>
      <c r="G9">
        <f>1/SQRT(F9)+2*LOG10($E$1/3.7+2.51/A9/SQRT(F9))</f>
        <v>-9.346191376380375E-09</v>
      </c>
      <c r="I9">
        <v>0.0495277165856502</v>
      </c>
      <c r="J9">
        <f>1/SQRT($I9)+2*LOG10(I$1/3.7+2.51/$A9/SQRT($I9))</f>
        <v>-8.881784197001252E-16</v>
      </c>
      <c r="K9">
        <f aca="true" t="shared" si="3" ref="K9:K26">0.25/(LOG10(0.27*$I$1)-5.0452*LOG10(0.3539*$I$1^1.1098+5.8506/($A9^0.8981)))^2</f>
        <v>0.005892617108636098</v>
      </c>
      <c r="M9">
        <f aca="true" t="shared" si="4" ref="M9:M26">(1/(2*LOG10($M$7/3.7+2.51/$A9/SQRT($E9)))^2)</f>
        <v>0.0494382088499948</v>
      </c>
      <c r="N9">
        <f aca="true" t="shared" si="5" ref="N9:N26">(1/(2*LOG10($N$7/3.7+2.51/$A9/SQRT($E9)))^2)</f>
        <v>0.049447359032980746</v>
      </c>
      <c r="O9">
        <f aca="true" t="shared" si="6" ref="O9:O26">(1/(2*LOG10($O$7/3.7+2.51/$A9/SQRT($E9)))^2)</f>
        <v>0.04952962791965961</v>
      </c>
      <c r="P9">
        <f aca="true" t="shared" si="7" ref="P9:P26">(1/(2*LOG10($P$7/3.7+2.51/$A9/SQRT($E9)))^2)</f>
        <v>0.050344337391462615</v>
      </c>
      <c r="Q9">
        <f aca="true" t="shared" si="8" ref="Q9:Q26">(1/(2*LOG10($Q$7/3.7+2.51/$A9/SQRT($E9)))^2)</f>
        <v>0.05296521570587116</v>
      </c>
      <c r="R9">
        <f aca="true" t="shared" si="9" ref="R9:R26">(1/(2*LOG10($R$7/3.7+2.51/$A9/SQRT($E9)))^2)</f>
        <v>0.0652883012126112</v>
      </c>
      <c r="S9">
        <f aca="true" t="shared" si="10" ref="S9:S26">(1/(2*LOG10($S$7/3.7+2.51/$A9/SQRT($E9)))^2)</f>
        <v>0.07856675983821043</v>
      </c>
      <c r="T9">
        <f aca="true" t="shared" si="11" ref="T9:T26">(1/(2*LOG10($T$7/3.7+2.51/$A9/SQRT($E9)))^2)</f>
        <v>0.08472604487027104</v>
      </c>
      <c r="U9">
        <v>2000</v>
      </c>
      <c r="V9">
        <f aca="true" t="shared" si="12" ref="V9:V26">(M9-M34)*100</f>
        <v>-0.0012872585717048357</v>
      </c>
      <c r="W9">
        <f aca="true" t="shared" si="13" ref="W9:W26">(N9-N34)*100</f>
        <v>-0.0011389339453347913</v>
      </c>
      <c r="X9">
        <f aca="true" t="shared" si="14" ref="X9:X26">(O9-O34)*100</f>
        <v>0.0001911334009431498</v>
      </c>
      <c r="Y9">
        <f aca="true" t="shared" si="15" ref="Y9:Y26">(P9-P34)*100</f>
        <v>0.013043261700847186</v>
      </c>
      <c r="Z9">
        <f aca="true" t="shared" si="16" ref="Z9:Z26">(Q9-Q34)*100</f>
        <v>0.050754369806860905</v>
      </c>
      <c r="AA9">
        <f aca="true" t="shared" si="17" ref="AA9:AA26">(R9-R34)*100</f>
        <v>0.17520168449199902</v>
      </c>
      <c r="AB9">
        <f aca="true" t="shared" si="18" ref="AB9:AB26">(S9-S34)*100</f>
        <v>0.2553330960282277</v>
      </c>
      <c r="AC9">
        <f aca="true" t="shared" si="19" ref="AC9:AC26">(T9-T34)*100</f>
        <v>0.28290280316591726</v>
      </c>
    </row>
    <row r="10" spans="1:29" ht="12.75">
      <c r="A10" s="1">
        <v>3000</v>
      </c>
      <c r="C10">
        <f t="shared" si="1"/>
        <v>0.042697924891902286</v>
      </c>
      <c r="E10">
        <f t="shared" si="2"/>
        <v>0.044173691501290795</v>
      </c>
      <c r="F10">
        <v>0.04351918876857631</v>
      </c>
      <c r="G10">
        <f aca="true" t="shared" si="20" ref="G10:G26">1/SQRT(F10)+2*LOG10($E$1/3.7+2.51/$A10/SQRT(F10))</f>
        <v>0</v>
      </c>
      <c r="I10">
        <v>0.04360908759075775</v>
      </c>
      <c r="J10">
        <f aca="true" t="shared" si="21" ref="J10:J26">1/SQRT(I10)+2*LOG10(I$1/3.7+2.51/$A10/SQRT(I10))</f>
        <v>0</v>
      </c>
      <c r="K10">
        <f t="shared" si="3"/>
        <v>0.004679175514860487</v>
      </c>
      <c r="M10">
        <f t="shared" si="4"/>
        <v>0.043401715146885025</v>
      </c>
      <c r="N10">
        <f t="shared" si="5"/>
        <v>0.04341237779119613</v>
      </c>
      <c r="O10">
        <f t="shared" si="6"/>
        <v>0.043508193264074874</v>
      </c>
      <c r="P10">
        <f t="shared" si="7"/>
        <v>0.04445219509442568</v>
      </c>
      <c r="Q10">
        <f t="shared" si="8"/>
        <v>0.04743668532606885</v>
      </c>
      <c r="R10">
        <f t="shared" si="9"/>
        <v>0.06081547028049961</v>
      </c>
      <c r="S10">
        <f t="shared" si="10"/>
        <v>0.07465264606541899</v>
      </c>
      <c r="T10">
        <f t="shared" si="11"/>
        <v>0.08097399205085228</v>
      </c>
      <c r="U10">
        <v>3000</v>
      </c>
      <c r="V10">
        <f t="shared" si="12"/>
        <v>-0.011747362169128167</v>
      </c>
      <c r="W10">
        <f t="shared" si="13"/>
        <v>-0.011581581392291346</v>
      </c>
      <c r="X10">
        <f t="shared" si="14"/>
        <v>-0.01008943266828724</v>
      </c>
      <c r="Y10">
        <f t="shared" si="15"/>
        <v>0.004086707108712229</v>
      </c>
      <c r="Z10">
        <f t="shared" si="16"/>
        <v>0.04336789342073155</v>
      </c>
      <c r="AA10">
        <f t="shared" si="17"/>
        <v>0.15280478850125193</v>
      </c>
      <c r="AB10">
        <f t="shared" si="18"/>
        <v>0.2113021457705075</v>
      </c>
      <c r="AC10">
        <f t="shared" si="19"/>
        <v>0.23007362214736843</v>
      </c>
    </row>
    <row r="11" spans="1:29" ht="12.75">
      <c r="A11" s="1">
        <v>4000</v>
      </c>
      <c r="C11">
        <f t="shared" si="1"/>
        <v>0.039734896377980757</v>
      </c>
      <c r="E11">
        <f t="shared" si="2"/>
        <v>0.040781212826080535</v>
      </c>
      <c r="F11">
        <v>0.03990701405563489</v>
      </c>
      <c r="G11">
        <f t="shared" si="20"/>
        <v>0</v>
      </c>
      <c r="I11">
        <v>0.0400084312335555</v>
      </c>
      <c r="J11">
        <f t="shared" si="21"/>
        <v>0</v>
      </c>
      <c r="K11">
        <f t="shared" si="3"/>
        <v>0.004032583244651669</v>
      </c>
      <c r="M11">
        <f t="shared" si="4"/>
        <v>0.03975738642366659</v>
      </c>
      <c r="N11">
        <f t="shared" si="5"/>
        <v>0.039769361959428234</v>
      </c>
      <c r="O11">
        <f t="shared" si="6"/>
        <v>0.03987691773390794</v>
      </c>
      <c r="P11">
        <f t="shared" si="7"/>
        <v>0.04093130789568581</v>
      </c>
      <c r="Q11">
        <f t="shared" si="8"/>
        <v>0.044211302367071686</v>
      </c>
      <c r="R11">
        <f t="shared" si="9"/>
        <v>0.058348239710742544</v>
      </c>
      <c r="S11">
        <f t="shared" si="10"/>
        <v>0.07254169797345543</v>
      </c>
      <c r="T11">
        <f t="shared" si="11"/>
        <v>0.07896204696466537</v>
      </c>
      <c r="U11">
        <v>4000</v>
      </c>
      <c r="V11">
        <f t="shared" si="12"/>
        <v>-0.014962763196830348</v>
      </c>
      <c r="W11">
        <f t="shared" si="13"/>
        <v>-0.014780489098183136</v>
      </c>
      <c r="X11">
        <f t="shared" si="14"/>
        <v>-0.013151349964755227</v>
      </c>
      <c r="Y11">
        <f t="shared" si="15"/>
        <v>0.0020918032839684075</v>
      </c>
      <c r="Z11">
        <f t="shared" si="16"/>
        <v>0.04213968977145113</v>
      </c>
      <c r="AA11">
        <f t="shared" si="17"/>
        <v>0.13897171153150617</v>
      </c>
      <c r="AB11">
        <f t="shared" si="18"/>
        <v>0.18377540289356564</v>
      </c>
      <c r="AC11">
        <f t="shared" si="19"/>
        <v>0.1975212075440505</v>
      </c>
    </row>
    <row r="12" spans="1:29" ht="12.75">
      <c r="A12" s="1">
        <v>5000</v>
      </c>
      <c r="C12">
        <f t="shared" si="1"/>
        <v>0.037578944834085984</v>
      </c>
      <c r="E12">
        <f t="shared" si="2"/>
        <v>0.03835665924606298</v>
      </c>
      <c r="F12">
        <v>0.037392727578047395</v>
      </c>
      <c r="G12">
        <f t="shared" si="20"/>
        <v>0</v>
      </c>
      <c r="I12">
        <v>0.03750451801413035</v>
      </c>
      <c r="J12">
        <f t="shared" si="21"/>
        <v>0</v>
      </c>
      <c r="K12">
        <f t="shared" si="3"/>
        <v>0.0036194011641753295</v>
      </c>
      <c r="M12">
        <f t="shared" si="4"/>
        <v>0.037233387548694555</v>
      </c>
      <c r="N12">
        <f t="shared" si="5"/>
        <v>0.03724654416734808</v>
      </c>
      <c r="O12">
        <f t="shared" si="6"/>
        <v>0.03736464525859168</v>
      </c>
      <c r="P12">
        <f t="shared" si="7"/>
        <v>0.038516787192457436</v>
      </c>
      <c r="Q12">
        <f t="shared" si="8"/>
        <v>0.04204695457432285</v>
      </c>
      <c r="R12">
        <f t="shared" si="9"/>
        <v>0.0567640620368805</v>
      </c>
      <c r="S12">
        <f t="shared" si="10"/>
        <v>0.07120691996292945</v>
      </c>
      <c r="T12">
        <f t="shared" si="11"/>
        <v>0.07769457819257157</v>
      </c>
      <c r="U12">
        <v>5000</v>
      </c>
      <c r="V12">
        <f t="shared" si="12"/>
        <v>-0.015934002935284047</v>
      </c>
      <c r="W12">
        <f t="shared" si="13"/>
        <v>-0.015737822044763206</v>
      </c>
      <c r="X12">
        <f t="shared" si="14"/>
        <v>-0.013987424950693411</v>
      </c>
      <c r="Y12">
        <f t="shared" si="15"/>
        <v>0.00214281919178258</v>
      </c>
      <c r="Z12">
        <f t="shared" si="16"/>
        <v>0.042453031217986464</v>
      </c>
      <c r="AA12">
        <f t="shared" si="17"/>
        <v>0.12868644887806258</v>
      </c>
      <c r="AB12">
        <f t="shared" si="18"/>
        <v>0.16413539825843732</v>
      </c>
      <c r="AC12">
        <f t="shared" si="19"/>
        <v>0.17467797098454918</v>
      </c>
    </row>
    <row r="13" spans="1:29" ht="12.75">
      <c r="A13" s="1">
        <v>7000</v>
      </c>
      <c r="C13">
        <f t="shared" si="1"/>
        <v>0.03454717760015935</v>
      </c>
      <c r="E13">
        <f t="shared" si="2"/>
        <v>0.03501295317354733</v>
      </c>
      <c r="F13">
        <v>0.034010095297709125</v>
      </c>
      <c r="G13">
        <f t="shared" si="20"/>
        <v>0</v>
      </c>
      <c r="I13">
        <v>0.03414034206665593</v>
      </c>
      <c r="J13">
        <f t="shared" si="21"/>
        <v>0</v>
      </c>
      <c r="K13">
        <f t="shared" si="3"/>
        <v>0.003107419800893033</v>
      </c>
      <c r="M13">
        <f t="shared" si="4"/>
        <v>0.03385232774049038</v>
      </c>
      <c r="N13">
        <f t="shared" si="5"/>
        <v>0.033867582478064324</v>
      </c>
      <c r="O13">
        <f t="shared" si="6"/>
        <v>0.034004375240418765</v>
      </c>
      <c r="P13">
        <f t="shared" si="7"/>
        <v>0.03532635804055881</v>
      </c>
      <c r="Q13">
        <f t="shared" si="8"/>
        <v>0.03926595783767628</v>
      </c>
      <c r="R13">
        <f t="shared" si="9"/>
        <v>0.054825964668076856</v>
      </c>
      <c r="S13">
        <f t="shared" si="10"/>
        <v>0.06959813482607091</v>
      </c>
      <c r="T13">
        <f t="shared" si="11"/>
        <v>0.0761721827636574</v>
      </c>
      <c r="U13">
        <v>7000</v>
      </c>
      <c r="V13">
        <f t="shared" si="12"/>
        <v>-0.015776755721874647</v>
      </c>
      <c r="W13">
        <f t="shared" si="13"/>
        <v>-0.015556420635266799</v>
      </c>
      <c r="X13">
        <f t="shared" si="14"/>
        <v>-0.013596682623716327</v>
      </c>
      <c r="Y13">
        <f t="shared" si="15"/>
        <v>0.003936303517773632</v>
      </c>
      <c r="Z13">
        <f t="shared" si="16"/>
        <v>0.04388677523071427</v>
      </c>
      <c r="AA13">
        <f t="shared" si="17"/>
        <v>0.11347198803922307</v>
      </c>
      <c r="AB13">
        <f t="shared" si="18"/>
        <v>0.1371482552514222</v>
      </c>
      <c r="AC13">
        <f t="shared" si="19"/>
        <v>0.14391821743230532</v>
      </c>
    </row>
    <row r="14" spans="1:29" ht="12.75">
      <c r="A14" s="1">
        <v>10000</v>
      </c>
      <c r="C14">
        <f t="shared" si="1"/>
        <v>0.0316</v>
      </c>
      <c r="E14">
        <f t="shared" si="2"/>
        <v>0.031840373012488626</v>
      </c>
      <c r="F14">
        <v>0.03088295035348769</v>
      </c>
      <c r="G14">
        <f t="shared" si="20"/>
        <v>0</v>
      </c>
      <c r="I14">
        <v>0.031037212200998622</v>
      </c>
      <c r="J14">
        <f t="shared" si="21"/>
        <v>0</v>
      </c>
      <c r="K14">
        <f t="shared" si="3"/>
        <v>0.0026755997091343926</v>
      </c>
      <c r="M14">
        <f t="shared" si="4"/>
        <v>0.030739528622344317</v>
      </c>
      <c r="N14">
        <f t="shared" si="5"/>
        <v>0.030757508109884087</v>
      </c>
      <c r="O14">
        <f t="shared" si="6"/>
        <v>0.030918488542189437</v>
      </c>
      <c r="P14">
        <f t="shared" si="7"/>
        <v>0.032453464235483</v>
      </c>
      <c r="Q14">
        <f t="shared" si="8"/>
        <v>0.0368631310150288</v>
      </c>
      <c r="R14">
        <f t="shared" si="9"/>
        <v>0.053251712101076716</v>
      </c>
      <c r="S14">
        <f t="shared" si="10"/>
        <v>0.06831268381431915</v>
      </c>
      <c r="T14">
        <f t="shared" si="11"/>
        <v>0.07496019440801956</v>
      </c>
      <c r="U14">
        <v>10000</v>
      </c>
      <c r="V14">
        <f t="shared" si="12"/>
        <v>-0.014342173114337275</v>
      </c>
      <c r="W14">
        <f t="shared" si="13"/>
        <v>-0.01409149421571429</v>
      </c>
      <c r="X14">
        <f t="shared" si="14"/>
        <v>-0.01187236588091889</v>
      </c>
      <c r="Y14">
        <f t="shared" si="15"/>
        <v>0.007165787239028082</v>
      </c>
      <c r="Z14">
        <f t="shared" si="16"/>
        <v>0.045493375853000034</v>
      </c>
      <c r="AA14">
        <f t="shared" si="17"/>
        <v>0.09768026119803472</v>
      </c>
      <c r="AB14">
        <f t="shared" si="18"/>
        <v>0.11193422389709218</v>
      </c>
      <c r="AC14">
        <f t="shared" si="19"/>
        <v>0.11589187694812791</v>
      </c>
    </row>
    <row r="15" spans="1:29" ht="12.75">
      <c r="A15" s="1">
        <v>20000</v>
      </c>
      <c r="C15">
        <f t="shared" si="1"/>
        <v>0.02657232672201738</v>
      </c>
      <c r="E15">
        <f t="shared" si="2"/>
        <v>0.026620372397020288</v>
      </c>
      <c r="F15">
        <v>0.02588307853809605</v>
      </c>
      <c r="G15">
        <f t="shared" si="20"/>
        <v>0</v>
      </c>
      <c r="I15">
        <v>0.02610146572949749</v>
      </c>
      <c r="J15">
        <f t="shared" si="21"/>
        <v>0</v>
      </c>
      <c r="K15">
        <f t="shared" si="3"/>
        <v>0.0020607964905045143</v>
      </c>
      <c r="M15">
        <f t="shared" si="4"/>
        <v>0.025781787146017438</v>
      </c>
      <c r="N15">
        <f t="shared" si="5"/>
        <v>0.0258070296444687</v>
      </c>
      <c r="O15">
        <f t="shared" si="6"/>
        <v>0.02603193764452011</v>
      </c>
      <c r="P15">
        <f t="shared" si="7"/>
        <v>0.02809171282324256</v>
      </c>
      <c r="Q15">
        <f t="shared" si="8"/>
        <v>0.03347618433331702</v>
      </c>
      <c r="R15">
        <f t="shared" si="9"/>
        <v>0.05121471987562194</v>
      </c>
      <c r="S15">
        <f t="shared" si="10"/>
        <v>0.0666804713910194</v>
      </c>
      <c r="T15">
        <f t="shared" si="11"/>
        <v>0.07342739132416709</v>
      </c>
      <c r="U15">
        <v>20000</v>
      </c>
      <c r="V15">
        <f t="shared" si="12"/>
        <v>-0.010129139207861251</v>
      </c>
      <c r="W15">
        <f t="shared" si="13"/>
        <v>-0.009802357395260683</v>
      </c>
      <c r="X15">
        <f t="shared" si="14"/>
        <v>-0.006952808497738203</v>
      </c>
      <c r="Y15">
        <f t="shared" si="15"/>
        <v>0.014599980235788582</v>
      </c>
      <c r="Z15">
        <f t="shared" si="16"/>
        <v>0.045680764897309406</v>
      </c>
      <c r="AA15">
        <f t="shared" si="17"/>
        <v>0.06924591322800544</v>
      </c>
      <c r="AB15">
        <f t="shared" si="18"/>
        <v>0.07274937030126577</v>
      </c>
      <c r="AC15">
        <f t="shared" si="19"/>
        <v>0.0737314571493064</v>
      </c>
    </row>
    <row r="16" spans="1:29" ht="12.75">
      <c r="A16" s="1">
        <v>30000</v>
      </c>
      <c r="B16">
        <f aca="true" t="shared" si="22" ref="B16:B22">0.184*(A16)^(-0.2)</f>
        <v>0.023409577312324813</v>
      </c>
      <c r="C16">
        <f t="shared" si="1"/>
        <v>0.024010807666590323</v>
      </c>
      <c r="E16">
        <f t="shared" si="2"/>
        <v>0.024062529524487782</v>
      </c>
      <c r="F16">
        <v>0.023482954594174783</v>
      </c>
      <c r="G16">
        <f t="shared" si="20"/>
        <v>0</v>
      </c>
      <c r="I16">
        <v>0.023753226444618976</v>
      </c>
      <c r="J16">
        <f t="shared" si="21"/>
        <v>0</v>
      </c>
      <c r="K16">
        <f t="shared" si="3"/>
        <v>0.0017963958557406766</v>
      </c>
      <c r="M16">
        <f t="shared" si="4"/>
        <v>0.02340693260868269</v>
      </c>
      <c r="N16">
        <f t="shared" si="5"/>
        <v>0.023438058696791633</v>
      </c>
      <c r="O16">
        <f t="shared" si="6"/>
        <v>0.02371409346246621</v>
      </c>
      <c r="P16">
        <f t="shared" si="7"/>
        <v>0.026154243892567805</v>
      </c>
      <c r="Q16">
        <f t="shared" si="8"/>
        <v>0.03210833244273828</v>
      </c>
      <c r="R16">
        <f t="shared" si="9"/>
        <v>0.05045943322513225</v>
      </c>
      <c r="S16">
        <f t="shared" si="10"/>
        <v>0.06608485380259164</v>
      </c>
      <c r="T16">
        <f t="shared" si="11"/>
        <v>0.07286986347934667</v>
      </c>
      <c r="U16">
        <v>30000</v>
      </c>
      <c r="V16">
        <f t="shared" si="12"/>
        <v>-0.007602198549209321</v>
      </c>
      <c r="W16">
        <f t="shared" si="13"/>
        <v>-0.007217738562614873</v>
      </c>
      <c r="X16">
        <f t="shared" si="14"/>
        <v>-0.003913298215276612</v>
      </c>
      <c r="Y16">
        <f t="shared" si="15"/>
        <v>0.018450734691514287</v>
      </c>
      <c r="Z16">
        <f t="shared" si="16"/>
        <v>0.04322234116719906</v>
      </c>
      <c r="AA16">
        <f t="shared" si="17"/>
        <v>0.05492422892967308</v>
      </c>
      <c r="AB16">
        <f t="shared" si="18"/>
        <v>0.05543252761401468</v>
      </c>
      <c r="AC16">
        <f t="shared" si="19"/>
        <v>0.05563335220341442</v>
      </c>
    </row>
    <row r="17" spans="1:29" ht="12.75">
      <c r="A17" s="1">
        <v>40000</v>
      </c>
      <c r="B17">
        <f t="shared" si="22"/>
        <v>0.02210068958525833</v>
      </c>
      <c r="C17">
        <f t="shared" si="1"/>
        <v>0.0223445742854949</v>
      </c>
      <c r="E17">
        <f t="shared" si="2"/>
        <v>0.022438787142969315</v>
      </c>
      <c r="F17">
        <v>0.021969985874361414</v>
      </c>
      <c r="G17">
        <f t="shared" si="20"/>
        <v>8.881784197001252E-16</v>
      </c>
      <c r="I17">
        <v>0.02228552868919054</v>
      </c>
      <c r="J17">
        <f t="shared" si="21"/>
        <v>0</v>
      </c>
      <c r="K17">
        <f t="shared" si="3"/>
        <v>0.0016394981486496881</v>
      </c>
      <c r="M17">
        <f t="shared" si="4"/>
        <v>0.021910386677810183</v>
      </c>
      <c r="N17">
        <f t="shared" si="5"/>
        <v>0.021946664838108903</v>
      </c>
      <c r="O17">
        <f t="shared" si="6"/>
        <v>0.02226693433440501</v>
      </c>
      <c r="P17">
        <f t="shared" si="7"/>
        <v>0.02500959128476131</v>
      </c>
      <c r="Q17">
        <f t="shared" si="8"/>
        <v>0.031349984077669105</v>
      </c>
      <c r="R17">
        <f t="shared" si="9"/>
        <v>0.0500587432150237</v>
      </c>
      <c r="S17">
        <f t="shared" si="10"/>
        <v>0.06577108948426473</v>
      </c>
      <c r="T17">
        <f t="shared" si="11"/>
        <v>0.07257657194355699</v>
      </c>
      <c r="U17">
        <v>40000</v>
      </c>
      <c r="V17">
        <f t="shared" si="12"/>
        <v>-0.005959919655123061</v>
      </c>
      <c r="W17">
        <f t="shared" si="13"/>
        <v>-0.0055271710216305</v>
      </c>
      <c r="X17">
        <f t="shared" si="14"/>
        <v>-0.0018594354785531064</v>
      </c>
      <c r="Y17">
        <f t="shared" si="15"/>
        <v>0.0205892454300291</v>
      </c>
      <c r="Z17">
        <f t="shared" si="16"/>
        <v>0.040439049495933146</v>
      </c>
      <c r="AA17">
        <f t="shared" si="17"/>
        <v>0.04604143730507493</v>
      </c>
      <c r="AB17">
        <f t="shared" si="18"/>
        <v>0.04535655212963147</v>
      </c>
      <c r="AC17">
        <f t="shared" si="19"/>
        <v>0.04525179158023224</v>
      </c>
    </row>
    <row r="18" spans="1:29" ht="12.75">
      <c r="A18" s="1">
        <v>50000</v>
      </c>
      <c r="B18">
        <f t="shared" si="22"/>
        <v>0.021136049731945442</v>
      </c>
      <c r="C18">
        <f t="shared" si="1"/>
        <v>0.021132193637254937</v>
      </c>
      <c r="E18">
        <f t="shared" si="2"/>
        <v>0.021278322839124328</v>
      </c>
      <c r="F18">
        <v>0.020891443528337245</v>
      </c>
      <c r="G18">
        <f t="shared" si="20"/>
        <v>0</v>
      </c>
      <c r="I18">
        <v>0.021247883751739916</v>
      </c>
      <c r="J18">
        <f t="shared" si="21"/>
        <v>0</v>
      </c>
      <c r="K18">
        <f t="shared" si="3"/>
        <v>0.001532204603439642</v>
      </c>
      <c r="M18">
        <f t="shared" si="4"/>
        <v>0.02084340013972071</v>
      </c>
      <c r="N18">
        <f t="shared" si="5"/>
        <v>0.020884354487663178</v>
      </c>
      <c r="O18">
        <f t="shared" si="6"/>
        <v>0.02124431336536187</v>
      </c>
      <c r="P18">
        <f t="shared" si="7"/>
        <v>0.0242388997517431</v>
      </c>
      <c r="Q18">
        <f t="shared" si="8"/>
        <v>0.03086272487602819</v>
      </c>
      <c r="R18">
        <f t="shared" si="9"/>
        <v>0.04980831713178256</v>
      </c>
      <c r="S18">
        <f t="shared" si="10"/>
        <v>0.06557579054134476</v>
      </c>
      <c r="T18">
        <f t="shared" si="11"/>
        <v>0.07239416082445797</v>
      </c>
      <c r="U18">
        <v>50000</v>
      </c>
      <c r="V18">
        <f t="shared" si="12"/>
        <v>-0.004804338861653587</v>
      </c>
      <c r="W18">
        <f t="shared" si="13"/>
        <v>-0.004329217780633596</v>
      </c>
      <c r="X18">
        <f t="shared" si="14"/>
        <v>-0.0003570386378048962</v>
      </c>
      <c r="Y18">
        <f t="shared" si="15"/>
        <v>0.02181157763711007</v>
      </c>
      <c r="Z18">
        <f t="shared" si="16"/>
        <v>0.037831784924010486</v>
      </c>
      <c r="AA18">
        <f t="shared" si="17"/>
        <v>0.03990597376835603</v>
      </c>
      <c r="AB18">
        <f t="shared" si="18"/>
        <v>0.03866517622506255</v>
      </c>
      <c r="AC18">
        <f t="shared" si="19"/>
        <v>0.03841839239388661</v>
      </c>
    </row>
    <row r="19" spans="1:29" ht="12.75">
      <c r="A19" s="1">
        <v>60000</v>
      </c>
      <c r="B19">
        <f t="shared" si="22"/>
        <v>0.02037922071576853</v>
      </c>
      <c r="C19">
        <f t="shared" si="1"/>
        <v>0.02019060209418221</v>
      </c>
      <c r="E19">
        <f t="shared" si="2"/>
        <v>0.02038977626617621</v>
      </c>
      <c r="F19">
        <v>0.02006606824441434</v>
      </c>
      <c r="G19">
        <f t="shared" si="20"/>
        <v>8.881784197001252E-16</v>
      </c>
      <c r="I19">
        <v>0.020460205904560273</v>
      </c>
      <c r="J19">
        <f t="shared" si="21"/>
        <v>0</v>
      </c>
      <c r="K19">
        <f t="shared" si="3"/>
        <v>0.0014526561436726739</v>
      </c>
      <c r="M19">
        <f t="shared" si="4"/>
        <v>0.020026615411227855</v>
      </c>
      <c r="N19">
        <f t="shared" si="5"/>
        <v>0.020071902863312386</v>
      </c>
      <c r="O19">
        <f t="shared" si="6"/>
        <v>0.02046823277160181</v>
      </c>
      <c r="P19">
        <f t="shared" si="7"/>
        <v>0.02367869383739074</v>
      </c>
      <c r="Q19">
        <f t="shared" si="8"/>
        <v>0.030521169880664757</v>
      </c>
      <c r="R19">
        <f t="shared" si="9"/>
        <v>0.04963611847663748</v>
      </c>
      <c r="S19">
        <f t="shared" si="10"/>
        <v>0.06544186042207469</v>
      </c>
      <c r="T19">
        <f t="shared" si="11"/>
        <v>0.07226913372707183</v>
      </c>
      <c r="U19">
        <v>60000</v>
      </c>
      <c r="V19">
        <f t="shared" si="12"/>
        <v>-0.003945283318648393</v>
      </c>
      <c r="W19">
        <f t="shared" si="13"/>
        <v>-0.0034319429388200012</v>
      </c>
      <c r="X19">
        <f t="shared" si="14"/>
        <v>0.0008026867041540514</v>
      </c>
      <c r="Y19">
        <f t="shared" si="15"/>
        <v>0.02249689127122416</v>
      </c>
      <c r="Z19">
        <f t="shared" si="16"/>
        <v>0.03549748221648025</v>
      </c>
      <c r="AA19">
        <f t="shared" si="17"/>
        <v>0.03537450530812364</v>
      </c>
      <c r="AB19">
        <f t="shared" si="18"/>
        <v>0.03385575185911038</v>
      </c>
      <c r="AC19">
        <f t="shared" si="19"/>
        <v>0.03353730011182582</v>
      </c>
    </row>
    <row r="20" spans="1:29" ht="12.75">
      <c r="A20" s="1">
        <v>70000</v>
      </c>
      <c r="B20">
        <f t="shared" si="22"/>
        <v>0.01976051299765834</v>
      </c>
      <c r="C20">
        <f t="shared" si="1"/>
        <v>0.019427305633259954</v>
      </c>
      <c r="E20">
        <f t="shared" si="2"/>
        <v>0.019677924492936396</v>
      </c>
      <c r="F20">
        <v>0.019404490132281082</v>
      </c>
      <c r="G20">
        <f t="shared" si="20"/>
        <v>0</v>
      </c>
      <c r="I20">
        <v>0.019833835395488796</v>
      </c>
      <c r="J20">
        <f t="shared" si="21"/>
        <v>0</v>
      </c>
      <c r="K20">
        <f t="shared" si="3"/>
        <v>0.0013905078155212528</v>
      </c>
      <c r="M20">
        <f t="shared" si="4"/>
        <v>0.019371678695503863</v>
      </c>
      <c r="N20">
        <f t="shared" si="5"/>
        <v>0.01942103588763777</v>
      </c>
      <c r="O20">
        <f t="shared" si="6"/>
        <v>0.019851159813719182</v>
      </c>
      <c r="P20">
        <f t="shared" si="7"/>
        <v>0.02325028418563677</v>
      </c>
      <c r="Q20">
        <f t="shared" si="8"/>
        <v>0.030267485214207857</v>
      </c>
      <c r="R20">
        <f t="shared" si="9"/>
        <v>0.04951002700203874</v>
      </c>
      <c r="S20">
        <f t="shared" si="10"/>
        <v>0.06534397960292292</v>
      </c>
      <c r="T20">
        <f t="shared" si="11"/>
        <v>0.0721777932182905</v>
      </c>
      <c r="U20">
        <v>70000</v>
      </c>
      <c r="V20">
        <f t="shared" si="12"/>
        <v>-0.0032811436777219205</v>
      </c>
      <c r="W20">
        <f t="shared" si="13"/>
        <v>-0.0027327000897574283</v>
      </c>
      <c r="X20">
        <f t="shared" si="14"/>
        <v>0.001732441823038347</v>
      </c>
      <c r="Y20">
        <f t="shared" si="15"/>
        <v>0.02284779699640027</v>
      </c>
      <c r="Z20">
        <f t="shared" si="16"/>
        <v>0.033430829442415363</v>
      </c>
      <c r="AA20">
        <f t="shared" si="17"/>
        <v>0.03187018449208878</v>
      </c>
      <c r="AB20">
        <f t="shared" si="18"/>
        <v>0.03021093910359207</v>
      </c>
      <c r="AC20">
        <f t="shared" si="19"/>
        <v>0.029855382560209365</v>
      </c>
    </row>
    <row r="21" spans="1:29" ht="12.75">
      <c r="A21" s="1">
        <v>100000</v>
      </c>
      <c r="B21">
        <f t="shared" si="22"/>
        <v>0.018399999999999996</v>
      </c>
      <c r="C21">
        <f t="shared" si="1"/>
        <v>0.01776998587601503</v>
      </c>
      <c r="E21">
        <f t="shared" si="2"/>
        <v>0.018159432157547898</v>
      </c>
      <c r="F21">
        <v>0.01798977308427384</v>
      </c>
      <c r="G21">
        <f t="shared" si="20"/>
        <v>0</v>
      </c>
      <c r="I21">
        <v>0.01851386607747164</v>
      </c>
      <c r="J21">
        <f t="shared" si="21"/>
        <v>0</v>
      </c>
      <c r="K21">
        <f t="shared" si="3"/>
        <v>0.0012625170754481376</v>
      </c>
      <c r="M21">
        <f t="shared" si="4"/>
        <v>0.017970116489809264</v>
      </c>
      <c r="N21">
        <f t="shared" si="5"/>
        <v>0.018030554218927703</v>
      </c>
      <c r="O21">
        <f t="shared" si="6"/>
        <v>0.01855083420743944</v>
      </c>
      <c r="P21">
        <f t="shared" si="7"/>
        <v>0.022403169449832845</v>
      </c>
      <c r="Q21">
        <f t="shared" si="8"/>
        <v>0.02978593402836041</v>
      </c>
      <c r="R21">
        <f t="shared" si="9"/>
        <v>0.04927496516386895</v>
      </c>
      <c r="S21">
        <f t="shared" si="10"/>
        <v>0.06516193835858806</v>
      </c>
      <c r="T21">
        <f t="shared" si="11"/>
        <v>0.07200799198290798</v>
      </c>
      <c r="U21">
        <v>100000</v>
      </c>
      <c r="V21">
        <f t="shared" si="12"/>
        <v>-0.001965659446457463</v>
      </c>
      <c r="W21">
        <f t="shared" si="13"/>
        <v>-0.0013248676135977494</v>
      </c>
      <c r="X21">
        <f t="shared" si="14"/>
        <v>0.0036968129967798746</v>
      </c>
      <c r="Y21">
        <f t="shared" si="15"/>
        <v>0.02286335053177692</v>
      </c>
      <c r="Z21">
        <f t="shared" si="16"/>
        <v>0.028524511684968612</v>
      </c>
      <c r="AA21">
        <f t="shared" si="17"/>
        <v>0.024841688330584644</v>
      </c>
      <c r="AB21">
        <f t="shared" si="18"/>
        <v>0.023090378456329386</v>
      </c>
      <c r="AC21">
        <f t="shared" si="19"/>
        <v>0.022706254176764473</v>
      </c>
    </row>
    <row r="22" spans="1:29" ht="12.75">
      <c r="A22" s="1">
        <v>1000000</v>
      </c>
      <c r="B22">
        <f t="shared" si="22"/>
        <v>0.011609615138435553</v>
      </c>
      <c r="E22">
        <f t="shared" si="2"/>
        <v>0.011611322173087064</v>
      </c>
      <c r="F22">
        <v>0.011645040997991622</v>
      </c>
      <c r="G22">
        <f t="shared" si="20"/>
        <v>0</v>
      </c>
      <c r="I22">
        <v>0.013441437692508494</v>
      </c>
      <c r="J22">
        <f t="shared" si="21"/>
        <v>0</v>
      </c>
      <c r="K22">
        <f t="shared" si="3"/>
        <v>0.0007887323738356005</v>
      </c>
      <c r="M22">
        <f t="shared" si="4"/>
        <v>0.011648206738455397</v>
      </c>
      <c r="N22">
        <f t="shared" si="5"/>
        <v>0.011891700052019871</v>
      </c>
      <c r="O22">
        <f t="shared" si="6"/>
        <v>0.013531798329412469</v>
      </c>
      <c r="P22">
        <f t="shared" si="7"/>
        <v>0.020036663921837488</v>
      </c>
      <c r="Q22">
        <f t="shared" si="8"/>
        <v>0.028593777977701285</v>
      </c>
      <c r="R22">
        <f t="shared" si="9"/>
        <v>0.04871771695703411</v>
      </c>
      <c r="S22">
        <f t="shared" si="10"/>
        <v>0.06473265317781501</v>
      </c>
      <c r="T22">
        <f t="shared" si="11"/>
        <v>0.07160796815352202</v>
      </c>
      <c r="U22">
        <v>1000000</v>
      </c>
      <c r="V22">
        <f t="shared" si="12"/>
        <v>0.00031657404637747827</v>
      </c>
      <c r="W22">
        <f t="shared" si="13"/>
        <v>0.002215522407491774</v>
      </c>
      <c r="X22">
        <f t="shared" si="14"/>
        <v>0.009036063690397687</v>
      </c>
      <c r="Y22">
        <f t="shared" si="15"/>
        <v>0.00931980813606223</v>
      </c>
      <c r="Z22">
        <f t="shared" si="16"/>
        <v>0.0064276862681730135</v>
      </c>
      <c r="AA22">
        <f t="shared" si="17"/>
        <v>0.004102424944533306</v>
      </c>
      <c r="AB22">
        <f t="shared" si="18"/>
        <v>0.0035461166066522165</v>
      </c>
      <c r="AC22">
        <f t="shared" si="19"/>
        <v>0.0034214293664153184</v>
      </c>
    </row>
    <row r="23" spans="1:29" ht="12.75">
      <c r="A23" s="1">
        <v>3000000</v>
      </c>
      <c r="E23">
        <f t="shared" si="2"/>
        <v>0.009829521167591903</v>
      </c>
      <c r="F23">
        <v>0.009720792704037197</v>
      </c>
      <c r="G23">
        <f t="shared" si="20"/>
        <v>0</v>
      </c>
      <c r="I23">
        <v>0.012555402654638788</v>
      </c>
      <c r="J23">
        <f t="shared" si="21"/>
        <v>-1.7763568394002505E-15</v>
      </c>
      <c r="K23">
        <f t="shared" si="3"/>
        <v>0.0006961039651975288</v>
      </c>
      <c r="M23">
        <f t="shared" si="4"/>
        <v>0.009711539744995806</v>
      </c>
      <c r="N23">
        <f t="shared" si="5"/>
        <v>0.01019047046464434</v>
      </c>
      <c r="O23">
        <f t="shared" si="6"/>
        <v>0.012623598677591281</v>
      </c>
      <c r="P23">
        <f t="shared" si="7"/>
        <v>0.019783255476091704</v>
      </c>
      <c r="Q23">
        <f t="shared" si="8"/>
        <v>0.02848037196056726</v>
      </c>
      <c r="R23">
        <f t="shared" si="9"/>
        <v>0.04866657357018858</v>
      </c>
      <c r="S23">
        <f t="shared" si="10"/>
        <v>0.06469341628565427</v>
      </c>
      <c r="T23">
        <f t="shared" si="11"/>
        <v>0.0715714339157032</v>
      </c>
      <c r="U23">
        <v>3000000</v>
      </c>
      <c r="V23">
        <f t="shared" si="12"/>
        <v>-0.0009252959041390965</v>
      </c>
      <c r="W23">
        <f t="shared" si="13"/>
        <v>0.0022804727183573306</v>
      </c>
      <c r="X23">
        <f t="shared" si="14"/>
        <v>0.006819602295249534</v>
      </c>
      <c r="Y23">
        <f t="shared" si="15"/>
        <v>0.0043203014680814195</v>
      </c>
      <c r="Z23">
        <f t="shared" si="16"/>
        <v>0.0026684399250249957</v>
      </c>
      <c r="AA23">
        <f t="shared" si="17"/>
        <v>0.0016007136668549915</v>
      </c>
      <c r="AB23">
        <f t="shared" si="18"/>
        <v>0.0013605205188477187</v>
      </c>
      <c r="AC23">
        <f t="shared" si="19"/>
        <v>0.0013065780239948643</v>
      </c>
    </row>
    <row r="24" spans="1:29" ht="12.75">
      <c r="A24" s="1">
        <v>10000000</v>
      </c>
      <c r="E24">
        <f t="shared" si="2"/>
        <v>0.008477199686685784</v>
      </c>
      <c r="F24">
        <v>0.008102669430874914</v>
      </c>
      <c r="G24">
        <f t="shared" si="20"/>
        <v>0</v>
      </c>
      <c r="I24">
        <v>0.012166080958896585</v>
      </c>
      <c r="J24">
        <f t="shared" si="21"/>
        <v>0</v>
      </c>
      <c r="K24">
        <f t="shared" si="3"/>
        <v>0.0006480060526052531</v>
      </c>
      <c r="M24">
        <f t="shared" si="4"/>
        <v>0.008074118740886186</v>
      </c>
      <c r="N24">
        <f t="shared" si="5"/>
        <v>0.009017681893557714</v>
      </c>
      <c r="O24">
        <f t="shared" si="6"/>
        <v>0.012201727418831661</v>
      </c>
      <c r="P24">
        <f t="shared" si="7"/>
        <v>0.019683524470733547</v>
      </c>
      <c r="Q24">
        <f t="shared" si="8"/>
        <v>0.028436527591848202</v>
      </c>
      <c r="R24">
        <f t="shared" si="9"/>
        <v>0.04864688885646347</v>
      </c>
      <c r="S24">
        <f t="shared" si="10"/>
        <v>0.06467832164062629</v>
      </c>
      <c r="T24">
        <f t="shared" si="11"/>
        <v>0.0715573802631674</v>
      </c>
      <c r="U24">
        <v>10000000</v>
      </c>
      <c r="V24">
        <f t="shared" si="12"/>
        <v>-0.002855068998872806</v>
      </c>
      <c r="W24">
        <f t="shared" si="13"/>
        <v>0.0021970148723271174</v>
      </c>
      <c r="X24">
        <f t="shared" si="14"/>
        <v>0.003564645993507816</v>
      </c>
      <c r="Y24">
        <f t="shared" si="15"/>
        <v>0.0016472038636781289</v>
      </c>
      <c r="Z24">
        <f t="shared" si="16"/>
        <v>0.000951410189208371</v>
      </c>
      <c r="AA24">
        <f t="shared" si="17"/>
        <v>0.0005473613734228999</v>
      </c>
      <c r="AB24">
        <f t="shared" si="18"/>
        <v>0.00045958340073731785</v>
      </c>
      <c r="AC24">
        <f t="shared" si="19"/>
        <v>0.00043984223006138246</v>
      </c>
    </row>
    <row r="25" spans="1:29" ht="12.75">
      <c r="A25" s="1">
        <v>30000000</v>
      </c>
      <c r="E25">
        <f t="shared" si="2"/>
        <v>0.007624376106925066</v>
      </c>
      <c r="F25">
        <v>0.006948188267668988</v>
      </c>
      <c r="G25">
        <f t="shared" si="20"/>
        <v>1.7763568394002505E-15</v>
      </c>
      <c r="I25">
        <v>0.012043413437955683</v>
      </c>
      <c r="J25">
        <f t="shared" si="21"/>
        <v>0</v>
      </c>
      <c r="K25">
        <f t="shared" si="3"/>
        <v>0.0006300247900627562</v>
      </c>
      <c r="M25">
        <f t="shared" si="4"/>
        <v>0.006901703658373616</v>
      </c>
      <c r="N25">
        <f t="shared" si="5"/>
        <v>0.00845892294287536</v>
      </c>
      <c r="O25">
        <f t="shared" si="6"/>
        <v>0.012059549749178937</v>
      </c>
      <c r="P25">
        <f t="shared" si="7"/>
        <v>0.019652392550415513</v>
      </c>
      <c r="Q25">
        <f t="shared" si="8"/>
        <v>0.028422932707327007</v>
      </c>
      <c r="R25">
        <f t="shared" si="9"/>
        <v>0.04864079517759291</v>
      </c>
      <c r="S25">
        <f t="shared" si="10"/>
        <v>0.06467364971058441</v>
      </c>
      <c r="T25">
        <f t="shared" si="11"/>
        <v>0.07155303067256566</v>
      </c>
      <c r="U25">
        <v>30000000</v>
      </c>
      <c r="V25">
        <f t="shared" si="12"/>
        <v>-0.004648460929537138</v>
      </c>
      <c r="W25">
        <f t="shared" si="13"/>
        <v>0.0017639287470165577</v>
      </c>
      <c r="X25">
        <f t="shared" si="14"/>
        <v>0.0016136311223257163</v>
      </c>
      <c r="Y25">
        <f t="shared" si="15"/>
        <v>0.0006377430734304246</v>
      </c>
      <c r="Z25">
        <f t="shared" si="16"/>
        <v>0.00035537873713797907</v>
      </c>
      <c r="AA25">
        <f t="shared" si="17"/>
        <v>0.00019952280990859217</v>
      </c>
      <c r="AB25">
        <f t="shared" si="18"/>
        <v>0.00016358445240755026</v>
      </c>
      <c r="AC25">
        <f t="shared" si="19"/>
        <v>0.00015878960430842914</v>
      </c>
    </row>
    <row r="26" spans="1:29" ht="12.75">
      <c r="A26" s="1">
        <v>100000000</v>
      </c>
      <c r="E26">
        <f t="shared" si="2"/>
        <v>0.006977114351669083</v>
      </c>
      <c r="F26">
        <v>0.005940466351636762</v>
      </c>
      <c r="G26">
        <f t="shared" si="20"/>
        <v>0</v>
      </c>
      <c r="I26">
        <v>0.011999051883008241</v>
      </c>
      <c r="J26">
        <f t="shared" si="21"/>
        <v>-5.054483800392973E-07</v>
      </c>
      <c r="K26">
        <f t="shared" si="3"/>
        <v>0.0006225148962680613</v>
      </c>
      <c r="M26">
        <f t="shared" si="4"/>
        <v>0.005877011658753885</v>
      </c>
      <c r="N26">
        <f t="shared" si="5"/>
        <v>0.008197505872400675</v>
      </c>
      <c r="O26">
        <f t="shared" si="6"/>
        <v>0.012005022481106756</v>
      </c>
      <c r="P26">
        <f t="shared" si="7"/>
        <v>0.019640778331504204</v>
      </c>
      <c r="Q26">
        <f t="shared" si="8"/>
        <v>0.028417872108519565</v>
      </c>
      <c r="R26">
        <f t="shared" si="9"/>
        <v>0.04863852805731071</v>
      </c>
      <c r="S26">
        <f t="shared" si="10"/>
        <v>0.06467191164431947</v>
      </c>
      <c r="T26">
        <f t="shared" si="11"/>
        <v>0.07155141254127657</v>
      </c>
      <c r="U26">
        <v>100000000</v>
      </c>
      <c r="V26">
        <f t="shared" si="12"/>
        <v>-0.006345469288287706</v>
      </c>
      <c r="W26">
        <f t="shared" si="13"/>
        <v>0.0009946769718660597</v>
      </c>
      <c r="X26">
        <f t="shared" si="14"/>
        <v>0.0005971925737266806</v>
      </c>
      <c r="Y26">
        <f t="shared" si="15"/>
        <v>0.00021454941189179288</v>
      </c>
      <c r="Z26">
        <f t="shared" si="16"/>
        <v>0.00011667006636108257</v>
      </c>
      <c r="AA26">
        <f t="shared" si="17"/>
        <v>6.435305545948733E-05</v>
      </c>
      <c r="AB26">
        <f t="shared" si="18"/>
        <v>5.1398648291678395E-05</v>
      </c>
      <c r="AC26">
        <f t="shared" si="19"/>
        <v>5.084391645898689E-05</v>
      </c>
    </row>
    <row r="28" spans="6:9" ht="12.75">
      <c r="F28" t="s">
        <v>12</v>
      </c>
      <c r="I28" t="s">
        <v>12</v>
      </c>
    </row>
    <row r="29" spans="1:11" ht="12.75">
      <c r="A29" t="s">
        <v>13</v>
      </c>
      <c r="B29">
        <f>101/$B$32/(PI()*(10/12*0.3048)^2/4)</f>
        <v>2.104815727353627</v>
      </c>
      <c r="F29">
        <f>G9</f>
        <v>-9.346191376380375E-09</v>
      </c>
      <c r="G29" t="s">
        <v>14</v>
      </c>
      <c r="H29">
        <v>0</v>
      </c>
      <c r="I29">
        <f>J9</f>
        <v>-8.881784197001252E-16</v>
      </c>
      <c r="J29" t="s">
        <v>14</v>
      </c>
      <c r="K29">
        <v>0</v>
      </c>
    </row>
    <row r="30" spans="1:9" ht="12.75">
      <c r="A30" t="s">
        <v>15</v>
      </c>
      <c r="B30">
        <v>0.73</v>
      </c>
      <c r="C30" t="s">
        <v>16</v>
      </c>
      <c r="D30" t="s">
        <v>17</v>
      </c>
      <c r="F30" t="s">
        <v>18</v>
      </c>
      <c r="I30" t="s">
        <v>18</v>
      </c>
    </row>
    <row r="31" spans="1:9" ht="12.75">
      <c r="A31" t="s">
        <v>19</v>
      </c>
      <c r="B31">
        <f>238/1000000</f>
        <v>0.000238</v>
      </c>
      <c r="C31" t="s">
        <v>20</v>
      </c>
      <c r="D31" t="s">
        <v>21</v>
      </c>
      <c r="F31">
        <f>COUNTA(F9:F26)</f>
        <v>18</v>
      </c>
      <c r="I31">
        <f>COUNTA(I9:I26)</f>
        <v>18</v>
      </c>
    </row>
    <row r="32" spans="1:9" ht="12.75">
      <c r="A32" t="s">
        <v>22</v>
      </c>
      <c r="B32">
        <v>947</v>
      </c>
      <c r="C32" t="s">
        <v>23</v>
      </c>
      <c r="D32" t="s">
        <v>24</v>
      </c>
      <c r="F32" t="s">
        <v>25</v>
      </c>
      <c r="I32" t="s">
        <v>25</v>
      </c>
    </row>
    <row r="33" spans="1:13" ht="12.75">
      <c r="A33" t="s">
        <v>26</v>
      </c>
      <c r="B33">
        <f>$B$32*$B$29/$B$31</f>
        <v>8375044.091612961</v>
      </c>
      <c r="F33">
        <f>COUNTA(G9:G26)</f>
        <v>18</v>
      </c>
      <c r="G33" t="s">
        <v>27</v>
      </c>
      <c r="H33">
        <v>0</v>
      </c>
      <c r="I33">
        <f>COUNTA(J9:J26)</f>
        <v>18</v>
      </c>
      <c r="J33" t="s">
        <v>27</v>
      </c>
      <c r="K33">
        <v>0</v>
      </c>
      <c r="M33" s="1" t="s">
        <v>49</v>
      </c>
    </row>
    <row r="34" spans="1:20" ht="12.75">
      <c r="A34" t="s">
        <v>28</v>
      </c>
      <c r="B34">
        <f>$B$32*$B$30/$B$31</f>
        <v>2904663.865546218</v>
      </c>
      <c r="F34">
        <f>COUNTA(F9:F26)</f>
        <v>18</v>
      </c>
      <c r="G34" t="s">
        <v>29</v>
      </c>
      <c r="H34">
        <v>0</v>
      </c>
      <c r="I34">
        <f>COUNTA(I9:I26)</f>
        <v>18</v>
      </c>
      <c r="J34" t="s">
        <v>29</v>
      </c>
      <c r="K34">
        <v>0</v>
      </c>
      <c r="M34">
        <v>0.04945108143571185</v>
      </c>
      <c r="N34">
        <v>0.049458748372434094</v>
      </c>
      <c r="O34">
        <v>0.04952771658565018</v>
      </c>
      <c r="P34">
        <v>0.05021390477445414</v>
      </c>
      <c r="Q34">
        <v>0.052457672007802554</v>
      </c>
      <c r="R34">
        <v>0.06353628436769121</v>
      </c>
      <c r="S34">
        <v>0.07601342887792815</v>
      </c>
      <c r="T34">
        <v>0.08189701683861186</v>
      </c>
    </row>
    <row r="35" spans="13:20" ht="12.75">
      <c r="M35">
        <v>0.04351918876857631</v>
      </c>
      <c r="N35">
        <v>0.043528193605119045</v>
      </c>
      <c r="O35">
        <v>0.043609087590757746</v>
      </c>
      <c r="P35">
        <v>0.04441132802333856</v>
      </c>
      <c r="Q35">
        <v>0.047003006391861536</v>
      </c>
      <c r="R35">
        <v>0.059287422395487094</v>
      </c>
      <c r="S35">
        <v>0.07253962460771392</v>
      </c>
      <c r="T35">
        <v>0.07867325582937859</v>
      </c>
    </row>
    <row r="36" spans="13:20" ht="12.75">
      <c r="M36">
        <v>0.03990701405563489</v>
      </c>
      <c r="N36">
        <v>0.039917166850410066</v>
      </c>
      <c r="O36">
        <v>0.04000843123355549</v>
      </c>
      <c r="P36">
        <v>0.040910389862846126</v>
      </c>
      <c r="Q36">
        <v>0.043789905469357175</v>
      </c>
      <c r="R36">
        <v>0.05695852259542748</v>
      </c>
      <c r="S36">
        <v>0.07070394394451977</v>
      </c>
      <c r="T36">
        <v>0.07698683488922486</v>
      </c>
    </row>
    <row r="37" spans="13:20" ht="12.75">
      <c r="M37">
        <v>0.037392727578047395</v>
      </c>
      <c r="N37">
        <v>0.03740392238779571</v>
      </c>
      <c r="O37">
        <v>0.03750451950809861</v>
      </c>
      <c r="P37">
        <v>0.03849535900053961</v>
      </c>
      <c r="Q37">
        <v>0.041622424262142986</v>
      </c>
      <c r="R37">
        <v>0.05547719754809988</v>
      </c>
      <c r="S37">
        <v>0.06956556598034508</v>
      </c>
      <c r="T37">
        <v>0.07594779848272608</v>
      </c>
    </row>
    <row r="38" spans="13:20" ht="12.75">
      <c r="M38">
        <v>0.034010095297709125</v>
      </c>
      <c r="N38">
        <v>0.03402314668441699</v>
      </c>
      <c r="O38">
        <v>0.03414034206665593</v>
      </c>
      <c r="P38">
        <v>0.03528699500538107</v>
      </c>
      <c r="Q38">
        <v>0.03882709008536914</v>
      </c>
      <c r="R38">
        <v>0.053691244787684625</v>
      </c>
      <c r="S38">
        <v>0.06822665227355669</v>
      </c>
      <c r="T38">
        <v>0.07473300058933435</v>
      </c>
    </row>
    <row r="39" spans="13:20" ht="12.75">
      <c r="M39">
        <v>0.03088295035348769</v>
      </c>
      <c r="N39">
        <v>0.03089842305204123</v>
      </c>
      <c r="O39">
        <v>0.031037212200998626</v>
      </c>
      <c r="P39">
        <v>0.03238180636309272</v>
      </c>
      <c r="Q39">
        <v>0.0364081972564988</v>
      </c>
      <c r="R39">
        <v>0.05227490948909637</v>
      </c>
      <c r="S39">
        <v>0.06719334157534823</v>
      </c>
      <c r="T39">
        <v>0.07380127563853828</v>
      </c>
    </row>
    <row r="40" spans="13:20" ht="12.75">
      <c r="M40">
        <v>0.02588307853809605</v>
      </c>
      <c r="N40">
        <v>0.025905053218421306</v>
      </c>
      <c r="O40">
        <v>0.02610146572949749</v>
      </c>
      <c r="P40">
        <v>0.027945713020884673</v>
      </c>
      <c r="Q40">
        <v>0.033019376684343925</v>
      </c>
      <c r="R40">
        <v>0.05052226074334189</v>
      </c>
      <c r="S40">
        <v>0.06595297768800674</v>
      </c>
      <c r="T40">
        <v>0.07269007675267403</v>
      </c>
    </row>
    <row r="41" spans="13:20" ht="12.75">
      <c r="M41">
        <v>0.023482954594174783</v>
      </c>
      <c r="N41">
        <v>0.02351023608241778</v>
      </c>
      <c r="O41">
        <v>0.023753226444618976</v>
      </c>
      <c r="P41">
        <v>0.025969736545652662</v>
      </c>
      <c r="Q41">
        <v>0.03167610903106629</v>
      </c>
      <c r="R41">
        <v>0.04991019093583552</v>
      </c>
      <c r="S41">
        <v>0.0655305285264515</v>
      </c>
      <c r="T41">
        <v>0.07231352995731252</v>
      </c>
    </row>
    <row r="42" spans="13:20" ht="12.75">
      <c r="M42">
        <v>0.021969985874361414</v>
      </c>
      <c r="N42">
        <v>0.022001936548325208</v>
      </c>
      <c r="O42">
        <v>0.02228552868919054</v>
      </c>
      <c r="P42">
        <v>0.02480369883046102</v>
      </c>
      <c r="Q42">
        <v>0.030945593582709773</v>
      </c>
      <c r="R42">
        <v>0.049598328841972954</v>
      </c>
      <c r="S42">
        <v>0.06531752396296842</v>
      </c>
      <c r="T42">
        <v>0.07212405402775467</v>
      </c>
    </row>
    <row r="43" spans="13:20" ht="12.75">
      <c r="M43">
        <v>0.020891443528337245</v>
      </c>
      <c r="N43">
        <v>0.020927646665469514</v>
      </c>
      <c r="O43">
        <v>0.02124788375173992</v>
      </c>
      <c r="P43">
        <v>0.024020783975372</v>
      </c>
      <c r="Q43">
        <v>0.030484407026788084</v>
      </c>
      <c r="R43">
        <v>0.049409257394099</v>
      </c>
      <c r="S43">
        <v>0.06518913877909413</v>
      </c>
      <c r="T43">
        <v>0.07200997690051911</v>
      </c>
    </row>
    <row r="44" spans="13:20" ht="12.75">
      <c r="M44">
        <v>0.02006606824441434</v>
      </c>
      <c r="N44">
        <v>0.020106222292700586</v>
      </c>
      <c r="O44">
        <v>0.02046020590456027</v>
      </c>
      <c r="P44">
        <v>0.0234537249246785</v>
      </c>
      <c r="Q44">
        <v>0.030166195058499955</v>
      </c>
      <c r="R44">
        <v>0.04928237342355624</v>
      </c>
      <c r="S44">
        <v>0.06510330290348358</v>
      </c>
      <c r="T44">
        <v>0.07193376072595357</v>
      </c>
    </row>
    <row r="45" spans="13:20" ht="12.75">
      <c r="M45">
        <v>0.019404490132281082</v>
      </c>
      <c r="N45">
        <v>0.019448362888535343</v>
      </c>
      <c r="O45">
        <v>0.0198338353954888</v>
      </c>
      <c r="P45">
        <v>0.023021806215672767</v>
      </c>
      <c r="Q45">
        <v>0.029933176919783703</v>
      </c>
      <c r="R45">
        <v>0.049191325157117854</v>
      </c>
      <c r="S45">
        <v>0.065041870211887</v>
      </c>
      <c r="T45">
        <v>0.07187923939268841</v>
      </c>
    </row>
    <row r="46" spans="13:20" ht="12.75">
      <c r="M46">
        <v>0.01798977308427384</v>
      </c>
      <c r="N46">
        <v>0.01804380289506368</v>
      </c>
      <c r="O46">
        <v>0.01851386607747164</v>
      </c>
      <c r="P46">
        <v>0.022174535944515076</v>
      </c>
      <c r="Q46">
        <v>0.029500688911510725</v>
      </c>
      <c r="R46">
        <v>0.049026548280563104</v>
      </c>
      <c r="S46">
        <v>0.06493103457402477</v>
      </c>
      <c r="T46">
        <v>0.07178092944114034</v>
      </c>
    </row>
    <row r="47" spans="13:20" ht="12.75">
      <c r="M47">
        <v>0.011645040997991622</v>
      </c>
      <c r="N47">
        <v>0.011869544827944953</v>
      </c>
      <c r="O47">
        <v>0.013441437692508492</v>
      </c>
      <c r="P47">
        <v>0.019943465840476866</v>
      </c>
      <c r="Q47">
        <v>0.028529501115019555</v>
      </c>
      <c r="R47">
        <v>0.04867669270758878</v>
      </c>
      <c r="S47">
        <v>0.06469719201174849</v>
      </c>
      <c r="T47">
        <v>0.07157375385985787</v>
      </c>
    </row>
    <row r="48" spans="13:20" ht="12.75">
      <c r="M48">
        <v>0.009720792704037197</v>
      </c>
      <c r="N48">
        <v>0.010167665737460767</v>
      </c>
      <c r="O48">
        <v>0.012555402654638786</v>
      </c>
      <c r="P48">
        <v>0.01974005246141089</v>
      </c>
      <c r="Q48">
        <v>0.02845368756131701</v>
      </c>
      <c r="R48">
        <v>0.04865056643352003</v>
      </c>
      <c r="S48">
        <v>0.06467981108046579</v>
      </c>
      <c r="T48">
        <v>0.07155836813546325</v>
      </c>
    </row>
    <row r="49" spans="13:20" ht="12.75">
      <c r="M49">
        <v>0.008102669430874914</v>
      </c>
      <c r="N49">
        <v>0.008995711744834442</v>
      </c>
      <c r="O49">
        <v>0.012166080958896583</v>
      </c>
      <c r="P49">
        <v>0.019667052432096765</v>
      </c>
      <c r="Q49">
        <v>0.02842701348995612</v>
      </c>
      <c r="R49">
        <v>0.04864141524272924</v>
      </c>
      <c r="S49">
        <v>0.06467372580661891</v>
      </c>
      <c r="T49">
        <v>0.07155298184086678</v>
      </c>
    </row>
    <row r="50" spans="6:20" ht="12.75">
      <c r="F50" t="s">
        <v>30</v>
      </c>
      <c r="G50">
        <v>1.5</v>
      </c>
      <c r="M50">
        <v>0.006948188267668988</v>
      </c>
      <c r="N50">
        <v>0.008441283655405194</v>
      </c>
      <c r="O50">
        <v>0.01204341343795568</v>
      </c>
      <c r="P50">
        <v>0.01964601511968121</v>
      </c>
      <c r="Q50">
        <v>0.028419378919955628</v>
      </c>
      <c r="R50">
        <v>0.04863879994949383</v>
      </c>
      <c r="S50">
        <v>0.06467201386606033</v>
      </c>
      <c r="T50">
        <v>0.07155144277652258</v>
      </c>
    </row>
    <row r="51" spans="6:20" ht="12.75">
      <c r="F51" t="s">
        <v>31</v>
      </c>
      <c r="G51">
        <v>-1.75</v>
      </c>
      <c r="M51">
        <v>0.005940466351636762</v>
      </c>
      <c r="N51">
        <v>0.008187559102682014</v>
      </c>
      <c r="O51">
        <v>0.011999050555369489</v>
      </c>
      <c r="P51">
        <v>0.019638632837385286</v>
      </c>
      <c r="Q51">
        <v>0.028416705407855954</v>
      </c>
      <c r="R51">
        <v>0.04863788452675612</v>
      </c>
      <c r="S51">
        <v>0.06467139765783655</v>
      </c>
      <c r="T51">
        <v>0.07155090410211198</v>
      </c>
    </row>
    <row r="52" spans="6:7" ht="12.75">
      <c r="F52" t="s">
        <v>32</v>
      </c>
      <c r="G52">
        <v>1.6</v>
      </c>
    </row>
    <row r="53" spans="1:7" ht="12.75">
      <c r="A53" t="s">
        <v>33</v>
      </c>
      <c r="F53" t="s">
        <v>34</v>
      </c>
      <c r="G53">
        <v>-0.45</v>
      </c>
    </row>
    <row r="54" spans="1:6" ht="12.75">
      <c r="A54" t="s">
        <v>35</v>
      </c>
      <c r="C54" t="s">
        <v>36</v>
      </c>
      <c r="D54" t="s">
        <v>37</v>
      </c>
      <c r="F54" t="s">
        <v>38</v>
      </c>
    </row>
    <row r="55" spans="1:6" ht="12.75">
      <c r="A55">
        <v>0</v>
      </c>
      <c r="C55">
        <v>1.5</v>
      </c>
      <c r="D55">
        <v>1.1</v>
      </c>
      <c r="F55">
        <f aca="true" t="shared" si="23" ref="F55:F65">($G$50+$G$51*A55+$G$52*A55*A55+$G$53*A55*A55*A55)</f>
        <v>1.5</v>
      </c>
    </row>
    <row r="56" spans="1:6" ht="12.75">
      <c r="A56">
        <v>0.1</v>
      </c>
      <c r="C56">
        <v>1.34</v>
      </c>
      <c r="D56">
        <v>1.08</v>
      </c>
      <c r="F56">
        <f t="shared" si="23"/>
        <v>1.34055</v>
      </c>
    </row>
    <row r="57" spans="1:6" ht="12.75">
      <c r="A57">
        <v>0.2</v>
      </c>
      <c r="C57">
        <v>1.2</v>
      </c>
      <c r="D57">
        <v>1.06</v>
      </c>
      <c r="F57">
        <f t="shared" si="23"/>
        <v>1.2104</v>
      </c>
    </row>
    <row r="58" spans="1:6" ht="12.75">
      <c r="A58">
        <v>0.3</v>
      </c>
      <c r="C58">
        <v>1.09</v>
      </c>
      <c r="D58">
        <v>1.049</v>
      </c>
      <c r="F58">
        <f t="shared" si="23"/>
        <v>1.10685</v>
      </c>
    </row>
    <row r="59" spans="1:6" ht="12.75">
      <c r="A59">
        <v>0.4</v>
      </c>
      <c r="C59">
        <v>1.02</v>
      </c>
      <c r="D59">
        <v>1.04</v>
      </c>
      <c r="F59">
        <f t="shared" si="23"/>
        <v>1.0272000000000001</v>
      </c>
    </row>
    <row r="60" spans="1:6" ht="12.75">
      <c r="A60">
        <v>0.5</v>
      </c>
      <c r="C60">
        <v>0.975</v>
      </c>
      <c r="D60">
        <v>1.03</v>
      </c>
      <c r="F60">
        <f t="shared" si="23"/>
        <v>0.9687499999999999</v>
      </c>
    </row>
    <row r="61" spans="1:6" ht="12.75">
      <c r="A61">
        <v>0.6</v>
      </c>
      <c r="C61">
        <v>0.94</v>
      </c>
      <c r="D61">
        <v>1.02</v>
      </c>
      <c r="F61">
        <f t="shared" si="23"/>
        <v>0.9287999999999998</v>
      </c>
    </row>
    <row r="62" spans="1:6" ht="12.75">
      <c r="A62">
        <v>0.7</v>
      </c>
      <c r="C62">
        <v>0.915</v>
      </c>
      <c r="D62">
        <v>1.015</v>
      </c>
      <c r="F62">
        <f t="shared" si="23"/>
        <v>0.9046500000000002</v>
      </c>
    </row>
    <row r="63" spans="1:6" ht="12.75">
      <c r="A63">
        <v>0.8</v>
      </c>
      <c r="C63">
        <v>0.9</v>
      </c>
      <c r="D63">
        <v>1.01</v>
      </c>
      <c r="F63">
        <f t="shared" si="23"/>
        <v>0.8936000000000001</v>
      </c>
    </row>
    <row r="64" spans="1:6" ht="12.75">
      <c r="A64">
        <v>0.9</v>
      </c>
      <c r="C64">
        <v>0.895</v>
      </c>
      <c r="D64">
        <v>1.004</v>
      </c>
      <c r="F64">
        <f t="shared" si="23"/>
        <v>0.8929500000000002</v>
      </c>
    </row>
    <row r="65" spans="1:6" ht="12.75">
      <c r="A65">
        <v>1</v>
      </c>
      <c r="C65">
        <v>0.89</v>
      </c>
      <c r="D65">
        <v>1</v>
      </c>
      <c r="F65">
        <f t="shared" si="23"/>
        <v>0.9000000000000001</v>
      </c>
    </row>
    <row r="67" spans="3:5" ht="12.75">
      <c r="C67" t="s">
        <v>39</v>
      </c>
      <c r="E67" t="s">
        <v>40</v>
      </c>
    </row>
    <row r="68" spans="1:7" ht="12.75">
      <c r="A68">
        <v>0</v>
      </c>
      <c r="C68">
        <f aca="true" t="shared" si="24" ref="C68:C78">(C55-F55)^2</f>
        <v>0</v>
      </c>
      <c r="E68">
        <f aca="true" t="shared" si="25" ref="E68:E78">C55-$G$50-$G$51*A55</f>
        <v>0</v>
      </c>
      <c r="F68">
        <f aca="true" t="shared" si="26" ref="F68:F78">E68-$G$52*A55*A55</f>
        <v>0</v>
      </c>
      <c r="G68">
        <f aca="true" t="shared" si="27" ref="G68:G78">F68-$G$53*A55*A55*A55</f>
        <v>0</v>
      </c>
    </row>
    <row r="69" spans="1:7" ht="12.75">
      <c r="A69">
        <v>0.1</v>
      </c>
      <c r="C69">
        <f t="shared" si="24"/>
        <v>3.0249999999981123E-07</v>
      </c>
      <c r="E69">
        <f t="shared" si="25"/>
        <v>0.015000000000000097</v>
      </c>
      <c r="F69">
        <f t="shared" si="26"/>
        <v>-0.0009999999999999072</v>
      </c>
      <c r="G69">
        <f t="shared" si="27"/>
        <v>-0.0005499999999999071</v>
      </c>
    </row>
    <row r="70" spans="1:7" ht="12.75">
      <c r="A70">
        <v>0.2</v>
      </c>
      <c r="C70">
        <f t="shared" si="24"/>
        <v>0.00010815999999999926</v>
      </c>
      <c r="E70">
        <f t="shared" si="25"/>
        <v>0.04999999999999999</v>
      </c>
      <c r="F70">
        <f t="shared" si="26"/>
        <v>-0.014000000000000026</v>
      </c>
      <c r="G70">
        <f t="shared" si="27"/>
        <v>-0.010400000000000026</v>
      </c>
    </row>
    <row r="71" spans="1:7" ht="12.75">
      <c r="A71">
        <v>0.3</v>
      </c>
      <c r="C71">
        <f t="shared" si="24"/>
        <v>0.0002839224999999936</v>
      </c>
      <c r="E71">
        <f t="shared" si="25"/>
        <v>0.1150000000000001</v>
      </c>
      <c r="F71">
        <f t="shared" si="26"/>
        <v>-0.028999999999999887</v>
      </c>
      <c r="G71">
        <f t="shared" si="27"/>
        <v>-0.016849999999999886</v>
      </c>
    </row>
    <row r="72" spans="1:7" ht="12.75">
      <c r="A72">
        <v>0.4</v>
      </c>
      <c r="C72">
        <f t="shared" si="24"/>
        <v>5.1840000000001374E-05</v>
      </c>
      <c r="E72">
        <f t="shared" si="25"/>
        <v>0.22000000000000008</v>
      </c>
      <c r="F72">
        <f t="shared" si="26"/>
        <v>-0.035999999999999976</v>
      </c>
      <c r="G72">
        <f t="shared" si="27"/>
        <v>-0.00719999999999997</v>
      </c>
    </row>
    <row r="73" spans="1:7" ht="12.75">
      <c r="A73">
        <v>0.5</v>
      </c>
      <c r="C73">
        <f t="shared" si="24"/>
        <v>3.906250000000111E-05</v>
      </c>
      <c r="E73">
        <f t="shared" si="25"/>
        <v>0.35</v>
      </c>
      <c r="F73">
        <f t="shared" si="26"/>
        <v>-0.050000000000000044</v>
      </c>
      <c r="G73">
        <f t="shared" si="27"/>
        <v>0.006249999999999957</v>
      </c>
    </row>
    <row r="74" spans="1:7" ht="12.75">
      <c r="A74">
        <v>0.6</v>
      </c>
      <c r="C74">
        <f t="shared" si="24"/>
        <v>0.00012544000000000221</v>
      </c>
      <c r="E74">
        <f t="shared" si="25"/>
        <v>0.49</v>
      </c>
      <c r="F74">
        <f t="shared" si="26"/>
        <v>-0.08599999999999997</v>
      </c>
      <c r="G74">
        <f t="shared" si="27"/>
        <v>0.01120000000000003</v>
      </c>
    </row>
    <row r="75" spans="1:7" ht="12.75">
      <c r="A75">
        <v>0.7</v>
      </c>
      <c r="C75">
        <f t="shared" si="24"/>
        <v>0.00010712249999999709</v>
      </c>
      <c r="E75">
        <f t="shared" si="25"/>
        <v>0.6399999999999999</v>
      </c>
      <c r="F75">
        <f t="shared" si="26"/>
        <v>-0.14400000000000002</v>
      </c>
      <c r="G75">
        <f t="shared" si="27"/>
        <v>0.010349999999999943</v>
      </c>
    </row>
    <row r="76" spans="1:7" ht="12.75">
      <c r="A76">
        <v>0.8</v>
      </c>
      <c r="C76">
        <f t="shared" si="24"/>
        <v>4.0959999999999506E-05</v>
      </c>
      <c r="E76">
        <f t="shared" si="25"/>
        <v>0.8000000000000002</v>
      </c>
      <c r="F76">
        <f t="shared" si="26"/>
        <v>-0.2240000000000001</v>
      </c>
      <c r="G76">
        <f t="shared" si="27"/>
        <v>0.006399999999999961</v>
      </c>
    </row>
    <row r="77" spans="1:7" ht="12.75">
      <c r="A77">
        <v>0.9</v>
      </c>
      <c r="C77">
        <f t="shared" si="24"/>
        <v>4.202499999999074E-06</v>
      </c>
      <c r="E77">
        <f t="shared" si="25"/>
        <v>0.97</v>
      </c>
      <c r="F77">
        <f t="shared" si="26"/>
        <v>-0.3260000000000003</v>
      </c>
      <c r="G77">
        <f t="shared" si="27"/>
        <v>0.0020499999999997742</v>
      </c>
    </row>
    <row r="78" spans="1:7" ht="12.75">
      <c r="A78">
        <v>1</v>
      </c>
      <c r="C78">
        <f t="shared" si="24"/>
        <v>0.0001000000000000024</v>
      </c>
      <c r="E78">
        <f t="shared" si="25"/>
        <v>1.1400000000000001</v>
      </c>
      <c r="F78">
        <f t="shared" si="26"/>
        <v>-0.45999999999999996</v>
      </c>
      <c r="G78">
        <f t="shared" si="27"/>
        <v>-0.009999999999999953</v>
      </c>
    </row>
    <row r="80" spans="2:3" ht="12.75">
      <c r="B80" t="s">
        <v>41</v>
      </c>
      <c r="C80">
        <f>SUM(C68:C78)</f>
        <v>0.0008610124999999956</v>
      </c>
    </row>
  </sheetData>
  <sheetProtection/>
  <printOptions/>
  <pageMargins left="0.75" right="0.75" top="1" bottom="1" header="0.5" footer="0.5"/>
  <pageSetup orientation="portrait" r:id="rId4"/>
  <drawing r:id="rId3"/>
  <legacyDrawing r:id="rId2"/>
  <oleObjects>
    <oleObject progId="Packager Shell Object" shapeId="1703405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Phase Friction Factors for MNR Thermalhydraulic Modelling</dc:title>
  <dc:subject/>
  <dc:creator>William Garland</dc:creator>
  <cp:keywords/>
  <dc:description/>
  <cp:lastModifiedBy>William Garland</cp:lastModifiedBy>
  <dcterms:created xsi:type="dcterms:W3CDTF">2018-02-12T19:17:42Z</dcterms:created>
  <dcterms:modified xsi:type="dcterms:W3CDTF">2019-02-13T19:56:34Z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0x010100ED296DBD06CB6E4FAC1DF783A7D3B4710096A941ABD9A7824FA394D67AA9C756BB</vt:lpwstr>
  </property>
  <property fmtid="{D5CDD505-2E9C-101B-9397-08002B2CF9AE}" pid="3" name="Document Type">
    <vt:lpwstr>Report</vt:lpwstr>
  </property>
  <property fmtid="{D5CDD505-2E9C-101B-9397-08002B2CF9AE}" pid="4" name="Summary">
    <vt:lpwstr>This report documents a review of selected literature to determine the appropriate correlations to use for McMaster Nuclear Reactor safety analysis.  It was found that the standard Moody diagram (which is based on the transcendental Colebrook equation) is</vt:lpwstr>
  </property>
  <property fmtid="{D5CDD505-2E9C-101B-9397-08002B2CF9AE}" pid="5" name="Parent Document">
    <vt:lpwstr>1510</vt:lpwstr>
  </property>
  <property fmtid="{D5CDD505-2E9C-101B-9397-08002B2CF9AE}" pid="6" name="Organization">
    <vt:lpwstr>McMaster University</vt:lpwstr>
  </property>
  <property fmtid="{D5CDD505-2E9C-101B-9397-08002B2CF9AE}" pid="7" name="Content Author">
    <vt:lpwstr>Wm. J. Garland</vt:lpwstr>
  </property>
  <property fmtid="{D5CDD505-2E9C-101B-9397-08002B2CF9AE}" pid="8" name="Audience/Level">
    <vt:lpwstr>;#College;#Engineer;#Grad;#Technician;#Ugrad;#</vt:lpwstr>
  </property>
  <property fmtid="{D5CDD505-2E9C-101B-9397-08002B2CF9AE}" pid="9" name="Phase">
    <vt:lpwstr>;#Concept;#Design;#</vt:lpwstr>
  </property>
  <property fmtid="{D5CDD505-2E9C-101B-9397-08002B2CF9AE}" pid="10" name="SI">
    <vt:lpwstr>;#03200 Mechanical Engineering;#33000 Primary Heat Transport System;#</vt:lpwstr>
  </property>
  <property fmtid="{D5CDD505-2E9C-101B-9397-08002B2CF9AE}" pid="11" name="DocumentID">
    <vt:lpwstr>Simulation software</vt:lpwstr>
  </property>
  <property fmtid="{D5CDD505-2E9C-101B-9397-08002B2CF9AE}" pid="12" name="Published Date">
    <vt:lpwstr>1999-02-23T00:00:00Z</vt:lpwstr>
  </property>
  <property fmtid="{D5CDD505-2E9C-101B-9397-08002B2CF9AE}" pid="13" name="Discipline">
    <vt:lpwstr>;#Mechanical Engineering;#</vt:lpwstr>
  </property>
  <property fmtid="{D5CDD505-2E9C-101B-9397-08002B2CF9AE}" pid="14" name="Topic">
    <vt:lpwstr>;#Collections;#Fluid Mechanics;#</vt:lpwstr>
  </property>
  <property fmtid="{D5CDD505-2E9C-101B-9397-08002B2CF9AE}" pid="15" name="Subtitle">
    <vt:lpwstr/>
  </property>
  <property fmtid="{D5CDD505-2E9C-101B-9397-08002B2CF9AE}" pid="16" name="display_urn:schemas-microsoft-com:office:office#Editor">
    <vt:lpwstr>System Account</vt:lpwstr>
  </property>
  <property fmtid="{D5CDD505-2E9C-101B-9397-08002B2CF9AE}" pid="17" name="display_urn:schemas-microsoft-com:office:office#Author">
    <vt:lpwstr>System Account</vt:lpwstr>
  </property>
  <property fmtid="{D5CDD505-2E9C-101B-9397-08002B2CF9AE}" pid="18" name="Sub-Concept">
    <vt:lpwstr/>
  </property>
  <property fmtid="{D5CDD505-2E9C-101B-9397-08002B2CF9AE}" pid="19" name="Concept">
    <vt:lpwstr/>
  </property>
</Properties>
</file>